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Austauschordner_HHBvsLUM\1. in Bearbeitung\2026-00334 - Unterhaltsreinigung 2026 - 2028 WC, FBG, SV\02 - veröffentlichte Unterlagen VMP\leistungsbeschreibungen\"/>
    </mc:Choice>
  </mc:AlternateContent>
  <xr:revisionPtr revIDLastSave="0" documentId="13_ncr:1_{86A9FE09-4F57-488A-906D-366E94EA7B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leitung zum Ausfüllen" sheetId="2" r:id="rId1"/>
    <sheet name="LV" sheetId="6" r:id="rId2"/>
    <sheet name="Leistungswerte" sheetId="3" r:id="rId3"/>
    <sheet name="Kalk_UHR" sheetId="1" r:id="rId4"/>
    <sheet name="Turnus" sheetId="4" r:id="rId5"/>
    <sheet name="Preiszusammenstellung" sheetId="5" r:id="rId6"/>
  </sheets>
  <definedNames>
    <definedName name="_xlnm._FilterDatabase" localSheetId="3" hidden="1">Kalk_UHR!$B$7:$S$425</definedName>
    <definedName name="_xlnm.Print_Area" localSheetId="2">Leistungswerte!$B$1:$I$36</definedName>
    <definedName name="_xlnm.Print_Titles" localSheetId="3">Kalk_UHR!$7:$7</definedName>
    <definedName name="LWE_1">Leistungswerte!$B$16:$I$36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" i="1" l="1"/>
  <c r="O8" i="1" l="1"/>
  <c r="B3" i="5"/>
  <c r="B22" i="4"/>
  <c r="B23" i="4"/>
  <c r="B24" i="4"/>
  <c r="B25" i="4"/>
  <c r="B21" i="4"/>
  <c r="J300" i="1"/>
  <c r="O20" i="1"/>
  <c r="M20" i="1"/>
  <c r="J20" i="1"/>
  <c r="K20" i="1" s="1"/>
  <c r="O18" i="1"/>
  <c r="M18" i="1"/>
  <c r="J18" i="1"/>
  <c r="K18" i="1" s="1"/>
  <c r="O11" i="1"/>
  <c r="M11" i="1"/>
  <c r="J11" i="1"/>
  <c r="K11" i="1" s="1"/>
  <c r="O9" i="1"/>
  <c r="M9" i="1"/>
  <c r="J9" i="1"/>
  <c r="K9" i="1" s="1"/>
  <c r="L20" i="1" l="1"/>
  <c r="N20" i="1" s="1"/>
  <c r="R20" i="1" s="1"/>
  <c r="L18" i="1"/>
  <c r="N18" i="1" s="1"/>
  <c r="R18" i="1" s="1"/>
  <c r="L11" i="1"/>
  <c r="N11" i="1" s="1"/>
  <c r="R11" i="1" s="1"/>
  <c r="L9" i="1"/>
  <c r="N9" i="1" s="1"/>
  <c r="R9" i="1" s="1"/>
  <c r="O357" i="1"/>
  <c r="M357" i="1"/>
  <c r="J357" i="1"/>
  <c r="K357" i="1" s="1"/>
  <c r="P9" i="1" l="1"/>
  <c r="Q9" i="1"/>
  <c r="P11" i="1"/>
  <c r="Q11" i="1"/>
  <c r="P18" i="1"/>
  <c r="Q18" i="1"/>
  <c r="P20" i="1"/>
  <c r="Q20" i="1"/>
  <c r="L357" i="1"/>
  <c r="N357" i="1" s="1"/>
  <c r="R357" i="1" s="1"/>
  <c r="C6" i="3"/>
  <c r="C3" i="1"/>
  <c r="P357" i="1" l="1"/>
  <c r="Q357" i="1"/>
  <c r="J372" i="1"/>
  <c r="K372" i="1" s="1"/>
  <c r="M372" i="1"/>
  <c r="O372" i="1"/>
  <c r="J369" i="1"/>
  <c r="K369" i="1" s="1"/>
  <c r="M369" i="1"/>
  <c r="O369" i="1"/>
  <c r="J315" i="1"/>
  <c r="K315" i="1" s="1"/>
  <c r="M315" i="1"/>
  <c r="O315" i="1"/>
  <c r="L372" i="1" l="1"/>
  <c r="N372" i="1" s="1"/>
  <c r="R372" i="1" s="1"/>
  <c r="L369" i="1"/>
  <c r="N369" i="1" s="1"/>
  <c r="R369" i="1" s="1"/>
  <c r="L315" i="1"/>
  <c r="N315" i="1" s="1"/>
  <c r="R315" i="1" s="1"/>
  <c r="O350" i="1"/>
  <c r="M350" i="1"/>
  <c r="J350" i="1"/>
  <c r="K350" i="1" s="1"/>
  <c r="O349" i="1"/>
  <c r="M349" i="1"/>
  <c r="J349" i="1"/>
  <c r="K349" i="1" s="1"/>
  <c r="O348" i="1"/>
  <c r="M348" i="1"/>
  <c r="J348" i="1"/>
  <c r="K348" i="1" s="1"/>
  <c r="O347" i="1"/>
  <c r="M347" i="1"/>
  <c r="J347" i="1"/>
  <c r="K347" i="1" s="1"/>
  <c r="O346" i="1"/>
  <c r="M346" i="1"/>
  <c r="J346" i="1"/>
  <c r="K346" i="1" s="1"/>
  <c r="Q372" i="1" l="1"/>
  <c r="P372" i="1"/>
  <c r="P369" i="1"/>
  <c r="Q369" i="1"/>
  <c r="Q315" i="1"/>
  <c r="P315" i="1"/>
  <c r="N348" i="1"/>
  <c r="R348" i="1"/>
  <c r="Q348" i="1" s="1"/>
  <c r="L350" i="1"/>
  <c r="N350" i="1" s="1"/>
  <c r="R350" i="1" s="1"/>
  <c r="P350" i="1" s="1"/>
  <c r="L349" i="1"/>
  <c r="N349" i="1" s="1"/>
  <c r="R349" i="1" s="1"/>
  <c r="L348" i="1"/>
  <c r="L347" i="1"/>
  <c r="N347" i="1" s="1"/>
  <c r="R347" i="1" s="1"/>
  <c r="L346" i="1"/>
  <c r="N346" i="1" s="1"/>
  <c r="R346" i="1" s="1"/>
  <c r="O345" i="1"/>
  <c r="M345" i="1"/>
  <c r="J345" i="1"/>
  <c r="K345" i="1" s="1"/>
  <c r="O344" i="1"/>
  <c r="M344" i="1"/>
  <c r="J344" i="1"/>
  <c r="K344" i="1" s="1"/>
  <c r="O343" i="1"/>
  <c r="M343" i="1"/>
  <c r="J343" i="1"/>
  <c r="K343" i="1" s="1"/>
  <c r="O342" i="1"/>
  <c r="M342" i="1"/>
  <c r="J342" i="1"/>
  <c r="K342" i="1" s="1"/>
  <c r="O341" i="1"/>
  <c r="M341" i="1"/>
  <c r="J341" i="1"/>
  <c r="K341" i="1" s="1"/>
  <c r="O340" i="1"/>
  <c r="M340" i="1"/>
  <c r="J340" i="1"/>
  <c r="K340" i="1" s="1"/>
  <c r="O339" i="1"/>
  <c r="M339" i="1"/>
  <c r="J339" i="1"/>
  <c r="K339" i="1" s="1"/>
  <c r="O338" i="1"/>
  <c r="M338" i="1"/>
  <c r="J338" i="1"/>
  <c r="K338" i="1" s="1"/>
  <c r="O337" i="1"/>
  <c r="M337" i="1"/>
  <c r="J337" i="1"/>
  <c r="K337" i="1" s="1"/>
  <c r="O336" i="1"/>
  <c r="M336" i="1"/>
  <c r="J336" i="1"/>
  <c r="K336" i="1" s="1"/>
  <c r="O335" i="1"/>
  <c r="M335" i="1"/>
  <c r="J335" i="1"/>
  <c r="K335" i="1" s="1"/>
  <c r="O334" i="1"/>
  <c r="M334" i="1"/>
  <c r="J334" i="1"/>
  <c r="K334" i="1" s="1"/>
  <c r="O333" i="1"/>
  <c r="M333" i="1"/>
  <c r="J333" i="1"/>
  <c r="K333" i="1" s="1"/>
  <c r="O332" i="1"/>
  <c r="M332" i="1"/>
  <c r="J332" i="1"/>
  <c r="K332" i="1" s="1"/>
  <c r="O331" i="1"/>
  <c r="M331" i="1"/>
  <c r="J331" i="1"/>
  <c r="K331" i="1" s="1"/>
  <c r="O330" i="1"/>
  <c r="M330" i="1"/>
  <c r="J330" i="1"/>
  <c r="K330" i="1" s="1"/>
  <c r="O329" i="1"/>
  <c r="M329" i="1"/>
  <c r="J329" i="1"/>
  <c r="K329" i="1" s="1"/>
  <c r="O328" i="1"/>
  <c r="M328" i="1"/>
  <c r="J328" i="1"/>
  <c r="K328" i="1" s="1"/>
  <c r="O327" i="1"/>
  <c r="M327" i="1"/>
  <c r="J327" i="1"/>
  <c r="K327" i="1" s="1"/>
  <c r="O326" i="1"/>
  <c r="M326" i="1"/>
  <c r="J326" i="1"/>
  <c r="K326" i="1" s="1"/>
  <c r="O325" i="1"/>
  <c r="M325" i="1"/>
  <c r="J325" i="1"/>
  <c r="K325" i="1" s="1"/>
  <c r="O324" i="1"/>
  <c r="M324" i="1"/>
  <c r="J324" i="1"/>
  <c r="K324" i="1" s="1"/>
  <c r="O323" i="1"/>
  <c r="M323" i="1"/>
  <c r="J323" i="1"/>
  <c r="K323" i="1" s="1"/>
  <c r="O322" i="1"/>
  <c r="M322" i="1"/>
  <c r="J322" i="1"/>
  <c r="K322" i="1" s="1"/>
  <c r="O321" i="1"/>
  <c r="M321" i="1"/>
  <c r="J321" i="1"/>
  <c r="K321" i="1" s="1"/>
  <c r="O320" i="1"/>
  <c r="M320" i="1"/>
  <c r="J320" i="1"/>
  <c r="K320" i="1" s="1"/>
  <c r="O319" i="1"/>
  <c r="M319" i="1"/>
  <c r="J319" i="1"/>
  <c r="K319" i="1" s="1"/>
  <c r="O318" i="1"/>
  <c r="M318" i="1"/>
  <c r="J318" i="1"/>
  <c r="K318" i="1" s="1"/>
  <c r="O317" i="1"/>
  <c r="M317" i="1"/>
  <c r="J317" i="1"/>
  <c r="K317" i="1" s="1"/>
  <c r="O316" i="1"/>
  <c r="M316" i="1"/>
  <c r="J316" i="1"/>
  <c r="K316" i="1" s="1"/>
  <c r="O10" i="1"/>
  <c r="O12" i="1"/>
  <c r="O13" i="1"/>
  <c r="O14" i="1"/>
  <c r="O15" i="1"/>
  <c r="O16" i="1"/>
  <c r="O17" i="1"/>
  <c r="O19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51" i="1"/>
  <c r="O352" i="1"/>
  <c r="O353" i="1"/>
  <c r="O354" i="1"/>
  <c r="O355" i="1"/>
  <c r="O356" i="1"/>
  <c r="O358" i="1"/>
  <c r="O359" i="1"/>
  <c r="O360" i="1"/>
  <c r="O361" i="1"/>
  <c r="O362" i="1"/>
  <c r="O363" i="1"/>
  <c r="O364" i="1"/>
  <c r="O365" i="1"/>
  <c r="O366" i="1"/>
  <c r="O367" i="1"/>
  <c r="O368" i="1"/>
  <c r="O370" i="1"/>
  <c r="O371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L317" i="1" l="1"/>
  <c r="N317" i="1" s="1"/>
  <c r="R317" i="1" s="1"/>
  <c r="Q317" i="1" s="1"/>
  <c r="P347" i="1"/>
  <c r="Q347" i="1"/>
  <c r="P348" i="1"/>
  <c r="Q346" i="1"/>
  <c r="P346" i="1"/>
  <c r="Q349" i="1"/>
  <c r="P349" i="1"/>
  <c r="L333" i="1"/>
  <c r="N333" i="1"/>
  <c r="R333" i="1" s="1"/>
  <c r="Q333" i="1" s="1"/>
  <c r="Q350" i="1"/>
  <c r="L322" i="1"/>
  <c r="N322" i="1" s="1"/>
  <c r="R322" i="1" s="1"/>
  <c r="Q322" i="1" s="1"/>
  <c r="L342" i="1"/>
  <c r="N342" i="1" s="1"/>
  <c r="R342" i="1" s="1"/>
  <c r="P342" i="1" s="1"/>
  <c r="L323" i="1"/>
  <c r="N323" i="1" s="1"/>
  <c r="R323" i="1" s="1"/>
  <c r="P323" i="1" s="1"/>
  <c r="L343" i="1"/>
  <c r="N343" i="1" s="1"/>
  <c r="R343" i="1" s="1"/>
  <c r="L318" i="1"/>
  <c r="N318" i="1"/>
  <c r="R318" i="1" s="1"/>
  <c r="Q318" i="1" s="1"/>
  <c r="L324" i="1"/>
  <c r="N324" i="1"/>
  <c r="R324" i="1" s="1"/>
  <c r="P324" i="1" s="1"/>
  <c r="N344" i="1"/>
  <c r="R344" i="1" s="1"/>
  <c r="P344" i="1" s="1"/>
  <c r="L341" i="1"/>
  <c r="N341" i="1" s="1"/>
  <c r="R341" i="1" s="1"/>
  <c r="L340" i="1"/>
  <c r="N340" i="1" s="1"/>
  <c r="R340" i="1" s="1"/>
  <c r="L344" i="1"/>
  <c r="L338" i="1"/>
  <c r="N338" i="1" s="1"/>
  <c r="R338" i="1" s="1"/>
  <c r="Q338" i="1" s="1"/>
  <c r="L330" i="1"/>
  <c r="N330" i="1" s="1"/>
  <c r="R330" i="1" s="1"/>
  <c r="P330" i="1" s="1"/>
  <c r="L336" i="1"/>
  <c r="N336" i="1" s="1"/>
  <c r="R336" i="1" s="1"/>
  <c r="L329" i="1"/>
  <c r="N329" i="1" s="1"/>
  <c r="R329" i="1" s="1"/>
  <c r="L339" i="1"/>
  <c r="N339" i="1" s="1"/>
  <c r="R339" i="1" s="1"/>
  <c r="L337" i="1"/>
  <c r="N337" i="1" s="1"/>
  <c r="R337" i="1" s="1"/>
  <c r="P337" i="1" s="1"/>
  <c r="L345" i="1"/>
  <c r="N345" i="1" s="1"/>
  <c r="R345" i="1" s="1"/>
  <c r="P345" i="1" s="1"/>
  <c r="L326" i="1"/>
  <c r="N326" i="1" s="1"/>
  <c r="R326" i="1" s="1"/>
  <c r="L332" i="1"/>
  <c r="N332" i="1" s="1"/>
  <c r="R332" i="1" s="1"/>
  <c r="L334" i="1"/>
  <c r="N334" i="1" s="1"/>
  <c r="R334" i="1" s="1"/>
  <c r="L328" i="1"/>
  <c r="N328" i="1" s="1"/>
  <c r="R328" i="1" s="1"/>
  <c r="L327" i="1"/>
  <c r="N327" i="1" s="1"/>
  <c r="R327" i="1" s="1"/>
  <c r="P327" i="1" s="1"/>
  <c r="L335" i="1"/>
  <c r="N335" i="1" s="1"/>
  <c r="R335" i="1" s="1"/>
  <c r="P335" i="1" s="1"/>
  <c r="L331" i="1"/>
  <c r="N331" i="1" s="1"/>
  <c r="R331" i="1" s="1"/>
  <c r="L321" i="1"/>
  <c r="N321" i="1" s="1"/>
  <c r="R321" i="1" s="1"/>
  <c r="P321" i="1" s="1"/>
  <c r="L325" i="1"/>
  <c r="N325" i="1" s="1"/>
  <c r="R325" i="1" s="1"/>
  <c r="Q325" i="1" s="1"/>
  <c r="L316" i="1"/>
  <c r="N316" i="1" s="1"/>
  <c r="R316" i="1" s="1"/>
  <c r="L319" i="1"/>
  <c r="N319" i="1" s="1"/>
  <c r="R319" i="1" s="1"/>
  <c r="Q319" i="1" s="1"/>
  <c r="L320" i="1"/>
  <c r="N320" i="1" s="1"/>
  <c r="R320" i="1" s="1"/>
  <c r="J309" i="1"/>
  <c r="K309" i="1" s="1"/>
  <c r="M309" i="1"/>
  <c r="J310" i="1"/>
  <c r="K310" i="1" s="1"/>
  <c r="M310" i="1"/>
  <c r="J311" i="1"/>
  <c r="K311" i="1" s="1"/>
  <c r="M311" i="1"/>
  <c r="J312" i="1"/>
  <c r="K312" i="1" s="1"/>
  <c r="M312" i="1"/>
  <c r="J313" i="1"/>
  <c r="K313" i="1" s="1"/>
  <c r="M313" i="1"/>
  <c r="J314" i="1"/>
  <c r="K314" i="1" s="1"/>
  <c r="M314" i="1"/>
  <c r="J351" i="1"/>
  <c r="K351" i="1" s="1"/>
  <c r="M351" i="1"/>
  <c r="J352" i="1"/>
  <c r="K352" i="1" s="1"/>
  <c r="M352" i="1"/>
  <c r="J353" i="1"/>
  <c r="K353" i="1" s="1"/>
  <c r="M353" i="1"/>
  <c r="J354" i="1"/>
  <c r="K354" i="1" s="1"/>
  <c r="M354" i="1"/>
  <c r="J355" i="1"/>
  <c r="K355" i="1" s="1"/>
  <c r="M355" i="1"/>
  <c r="J356" i="1"/>
  <c r="K356" i="1" s="1"/>
  <c r="M356" i="1"/>
  <c r="J358" i="1"/>
  <c r="K358" i="1" s="1"/>
  <c r="M358" i="1"/>
  <c r="J359" i="1"/>
  <c r="K359" i="1" s="1"/>
  <c r="M359" i="1"/>
  <c r="J360" i="1"/>
  <c r="K360" i="1" s="1"/>
  <c r="M360" i="1"/>
  <c r="J361" i="1"/>
  <c r="K361" i="1" s="1"/>
  <c r="M361" i="1"/>
  <c r="J362" i="1"/>
  <c r="K362" i="1" s="1"/>
  <c r="M362" i="1"/>
  <c r="J363" i="1"/>
  <c r="K363" i="1" s="1"/>
  <c r="M363" i="1"/>
  <c r="P317" i="1" l="1"/>
  <c r="P318" i="1"/>
  <c r="Q323" i="1"/>
  <c r="Q327" i="1"/>
  <c r="Q345" i="1"/>
  <c r="Q337" i="1"/>
  <c r="Q324" i="1"/>
  <c r="P328" i="1"/>
  <c r="Q328" i="1"/>
  <c r="Q344" i="1"/>
  <c r="Q342" i="1"/>
  <c r="P333" i="1"/>
  <c r="Q330" i="1"/>
  <c r="P325" i="1"/>
  <c r="P322" i="1"/>
  <c r="Q321" i="1"/>
  <c r="P336" i="1"/>
  <c r="Q336" i="1"/>
  <c r="Q332" i="1"/>
  <c r="P332" i="1"/>
  <c r="Q316" i="1"/>
  <c r="P316" i="1"/>
  <c r="Q343" i="1"/>
  <c r="P343" i="1"/>
  <c r="Q329" i="1"/>
  <c r="P329" i="1"/>
  <c r="P331" i="1"/>
  <c r="Q331" i="1"/>
  <c r="Q340" i="1"/>
  <c r="P340" i="1"/>
  <c r="N354" i="1"/>
  <c r="R354" i="1" s="1"/>
  <c r="Q334" i="1"/>
  <c r="P334" i="1"/>
  <c r="Q341" i="1"/>
  <c r="P341" i="1"/>
  <c r="P319" i="1"/>
  <c r="L351" i="1"/>
  <c r="N351" i="1" s="1"/>
  <c r="R351" i="1" s="1"/>
  <c r="P351" i="1" s="1"/>
  <c r="P339" i="1"/>
  <c r="Q339" i="1"/>
  <c r="Q326" i="1"/>
  <c r="P326" i="1"/>
  <c r="P320" i="1"/>
  <c r="Q320" i="1"/>
  <c r="P338" i="1"/>
  <c r="N363" i="1"/>
  <c r="R363" i="1" s="1"/>
  <c r="N356" i="1"/>
  <c r="R356" i="1" s="1"/>
  <c r="Q356" i="1" s="1"/>
  <c r="Q335" i="1"/>
  <c r="N313" i="1"/>
  <c r="R313" i="1" s="1"/>
  <c r="L360" i="1"/>
  <c r="N360" i="1" s="1"/>
  <c r="R360" i="1" s="1"/>
  <c r="L356" i="1"/>
  <c r="L352" i="1"/>
  <c r="N352" i="1" s="1"/>
  <c r="R352" i="1" s="1"/>
  <c r="L312" i="1"/>
  <c r="N312" i="1" s="1"/>
  <c r="R312" i="1" s="1"/>
  <c r="L363" i="1"/>
  <c r="L361" i="1"/>
  <c r="N361" i="1" s="1"/>
  <c r="R361" i="1" s="1"/>
  <c r="P361" i="1" s="1"/>
  <c r="L310" i="1"/>
  <c r="N310" i="1" s="1"/>
  <c r="R310" i="1" s="1"/>
  <c r="L313" i="1"/>
  <c r="L309" i="1"/>
  <c r="N309" i="1" s="1"/>
  <c r="R309" i="1" s="1"/>
  <c r="L359" i="1"/>
  <c r="N359" i="1" s="1"/>
  <c r="R359" i="1" s="1"/>
  <c r="L353" i="1"/>
  <c r="N353" i="1" s="1"/>
  <c r="R353" i="1" s="1"/>
  <c r="L362" i="1"/>
  <c r="N362" i="1" s="1"/>
  <c r="R362" i="1" s="1"/>
  <c r="L354" i="1"/>
  <c r="L358" i="1"/>
  <c r="N358" i="1" s="1"/>
  <c r="R358" i="1" s="1"/>
  <c r="L314" i="1"/>
  <c r="N314" i="1" s="1"/>
  <c r="R314" i="1" s="1"/>
  <c r="L355" i="1"/>
  <c r="N355" i="1" s="1"/>
  <c r="R355" i="1" s="1"/>
  <c r="L311" i="1"/>
  <c r="N311" i="1" s="1"/>
  <c r="R311" i="1" s="1"/>
  <c r="Q311" i="1" s="1"/>
  <c r="C21" i="5"/>
  <c r="C22" i="5"/>
  <c r="C23" i="5"/>
  <c r="C24" i="5"/>
  <c r="C25" i="5"/>
  <c r="C26" i="5"/>
  <c r="P311" i="1" l="1"/>
  <c r="P355" i="1"/>
  <c r="Q355" i="1"/>
  <c r="P354" i="1"/>
  <c r="Q354" i="1"/>
  <c r="P356" i="1"/>
  <c r="Q361" i="1"/>
  <c r="Q362" i="1"/>
  <c r="P362" i="1"/>
  <c r="P358" i="1"/>
  <c r="Q358" i="1"/>
  <c r="P360" i="1"/>
  <c r="Q360" i="1"/>
  <c r="P353" i="1"/>
  <c r="Q353" i="1"/>
  <c r="P363" i="1"/>
  <c r="Q363" i="1"/>
  <c r="Q359" i="1"/>
  <c r="P359" i="1"/>
  <c r="P309" i="1"/>
  <c r="Q309" i="1"/>
  <c r="Q310" i="1"/>
  <c r="P310" i="1"/>
  <c r="P314" i="1"/>
  <c r="Q314" i="1"/>
  <c r="P312" i="1"/>
  <c r="Q312" i="1"/>
  <c r="P352" i="1"/>
  <c r="Q352" i="1"/>
  <c r="Q313" i="1"/>
  <c r="P313" i="1"/>
  <c r="Q351" i="1"/>
  <c r="J176" i="1"/>
  <c r="K176" i="1" s="1"/>
  <c r="M176" i="1"/>
  <c r="J159" i="1"/>
  <c r="K159" i="1" s="1"/>
  <c r="M159" i="1"/>
  <c r="L176" i="1" l="1"/>
  <c r="N176" i="1" s="1"/>
  <c r="R176" i="1" s="1"/>
  <c r="L159" i="1"/>
  <c r="N159" i="1" s="1"/>
  <c r="R159" i="1" s="1"/>
  <c r="H30" i="3"/>
  <c r="D34" i="3"/>
  <c r="H34" i="3"/>
  <c r="Q159" i="1" l="1"/>
  <c r="P159" i="1"/>
  <c r="Q176" i="1"/>
  <c r="P176" i="1"/>
  <c r="D26" i="3"/>
  <c r="H26" i="3"/>
  <c r="D16" i="3" l="1"/>
  <c r="D17" i="3"/>
  <c r="D18" i="3"/>
  <c r="D19" i="3"/>
  <c r="D20" i="3"/>
  <c r="D21" i="3"/>
  <c r="D22" i="3"/>
  <c r="D23" i="3"/>
  <c r="D25" i="3"/>
  <c r="D27" i="3"/>
  <c r="D28" i="3"/>
  <c r="D29" i="3"/>
  <c r="D30" i="3"/>
  <c r="D31" i="3"/>
  <c r="D32" i="3"/>
  <c r="D33" i="3"/>
  <c r="D35" i="3"/>
  <c r="D36" i="3"/>
  <c r="H35" i="3"/>
  <c r="J425" i="1"/>
  <c r="K425" i="1" s="1"/>
  <c r="J424" i="1"/>
  <c r="K424" i="1" s="1"/>
  <c r="J423" i="1"/>
  <c r="K423" i="1" s="1"/>
  <c r="J422" i="1"/>
  <c r="K422" i="1" s="1"/>
  <c r="J421" i="1"/>
  <c r="K421" i="1" s="1"/>
  <c r="J420" i="1"/>
  <c r="K420" i="1" s="1"/>
  <c r="J419" i="1"/>
  <c r="K419" i="1" s="1"/>
  <c r="J418" i="1"/>
  <c r="K418" i="1" s="1"/>
  <c r="J417" i="1"/>
  <c r="K417" i="1" s="1"/>
  <c r="J416" i="1"/>
  <c r="K416" i="1" s="1"/>
  <c r="J415" i="1"/>
  <c r="K415" i="1" s="1"/>
  <c r="J414" i="1"/>
  <c r="K414" i="1" s="1"/>
  <c r="J413" i="1"/>
  <c r="K413" i="1" s="1"/>
  <c r="J412" i="1"/>
  <c r="K412" i="1" s="1"/>
  <c r="J411" i="1"/>
  <c r="K411" i="1" s="1"/>
  <c r="J410" i="1"/>
  <c r="K410" i="1" s="1"/>
  <c r="J409" i="1"/>
  <c r="K409" i="1" s="1"/>
  <c r="J408" i="1"/>
  <c r="K408" i="1" s="1"/>
  <c r="J407" i="1"/>
  <c r="K407" i="1" s="1"/>
  <c r="J406" i="1"/>
  <c r="K406" i="1" s="1"/>
  <c r="J405" i="1"/>
  <c r="K405" i="1" s="1"/>
  <c r="H25" i="3"/>
  <c r="H22" i="3"/>
  <c r="M256" i="1"/>
  <c r="J256" i="1"/>
  <c r="K256" i="1" s="1"/>
  <c r="D24" i="3"/>
  <c r="M198" i="1"/>
  <c r="J198" i="1"/>
  <c r="K198" i="1" s="1"/>
  <c r="M197" i="1"/>
  <c r="J197" i="1"/>
  <c r="K197" i="1" s="1"/>
  <c r="M166" i="1"/>
  <c r="J166" i="1"/>
  <c r="K166" i="1" s="1"/>
  <c r="M162" i="1"/>
  <c r="J162" i="1"/>
  <c r="K162" i="1" s="1"/>
  <c r="M158" i="1"/>
  <c r="J158" i="1"/>
  <c r="K158" i="1" s="1"/>
  <c r="M157" i="1"/>
  <c r="J157" i="1"/>
  <c r="K157" i="1" s="1"/>
  <c r="M153" i="1"/>
  <c r="J153" i="1"/>
  <c r="K153" i="1" s="1"/>
  <c r="M152" i="1"/>
  <c r="J152" i="1"/>
  <c r="K152" i="1" s="1"/>
  <c r="M151" i="1"/>
  <c r="J151" i="1"/>
  <c r="K151" i="1" s="1"/>
  <c r="M150" i="1"/>
  <c r="J150" i="1"/>
  <c r="K150" i="1" s="1"/>
  <c r="H27" i="3"/>
  <c r="L157" i="1" l="1"/>
  <c r="N157" i="1" s="1"/>
  <c r="R157" i="1" s="1"/>
  <c r="Q157" i="1" s="1"/>
  <c r="L197" i="1"/>
  <c r="N197" i="1" s="1"/>
  <c r="R197" i="1" s="1"/>
  <c r="N151" i="1"/>
  <c r="R151" i="1" s="1"/>
  <c r="L256" i="1"/>
  <c r="N256" i="1" s="1"/>
  <c r="R256" i="1" s="1"/>
  <c r="L198" i="1"/>
  <c r="N198" i="1" s="1"/>
  <c r="R198" i="1" s="1"/>
  <c r="L166" i="1"/>
  <c r="N166" i="1" s="1"/>
  <c r="R166" i="1" s="1"/>
  <c r="L162" i="1"/>
  <c r="N162" i="1" s="1"/>
  <c r="R162" i="1" s="1"/>
  <c r="L158" i="1"/>
  <c r="N158" i="1" s="1"/>
  <c r="R158" i="1" s="1"/>
  <c r="L152" i="1"/>
  <c r="N152" i="1" s="1"/>
  <c r="R152" i="1" s="1"/>
  <c r="L150" i="1"/>
  <c r="N150" i="1" s="1"/>
  <c r="R150" i="1" s="1"/>
  <c r="L153" i="1"/>
  <c r="N153" i="1" s="1"/>
  <c r="R153" i="1" s="1"/>
  <c r="P153" i="1" s="1"/>
  <c r="L151" i="1"/>
  <c r="L417" i="1"/>
  <c r="M417" i="1"/>
  <c r="N417" i="1" s="1"/>
  <c r="R417" i="1" s="1"/>
  <c r="L418" i="1"/>
  <c r="M418" i="1"/>
  <c r="N418" i="1" s="1"/>
  <c r="R418" i="1" s="1"/>
  <c r="L419" i="1"/>
  <c r="M419" i="1"/>
  <c r="L420" i="1"/>
  <c r="M420" i="1"/>
  <c r="N420" i="1" s="1"/>
  <c r="R420" i="1" s="1"/>
  <c r="L421" i="1"/>
  <c r="M421" i="1"/>
  <c r="N421" i="1" s="1"/>
  <c r="R421" i="1" s="1"/>
  <c r="L422" i="1"/>
  <c r="M422" i="1"/>
  <c r="L423" i="1"/>
  <c r="M423" i="1"/>
  <c r="L424" i="1"/>
  <c r="M424" i="1"/>
  <c r="N424" i="1" s="1"/>
  <c r="R424" i="1" s="1"/>
  <c r="L425" i="1"/>
  <c r="M425" i="1"/>
  <c r="N423" i="1" l="1"/>
  <c r="R423" i="1" s="1"/>
  <c r="N422" i="1"/>
  <c r="R422" i="1" s="1"/>
  <c r="P422" i="1" s="1"/>
  <c r="P152" i="1"/>
  <c r="Q152" i="1"/>
  <c r="P157" i="1"/>
  <c r="N419" i="1"/>
  <c r="R419" i="1" s="1"/>
  <c r="Q419" i="1" s="1"/>
  <c r="Q420" i="1"/>
  <c r="P420" i="1"/>
  <c r="P166" i="1"/>
  <c r="Q166" i="1"/>
  <c r="N425" i="1"/>
  <c r="R425" i="1" s="1"/>
  <c r="Q425" i="1" s="1"/>
  <c r="P151" i="1"/>
  <c r="Q151" i="1"/>
  <c r="Q162" i="1"/>
  <c r="P162" i="1"/>
  <c r="P417" i="1"/>
  <c r="Q417" i="1"/>
  <c r="Q158" i="1"/>
  <c r="P158" i="1"/>
  <c r="Q424" i="1"/>
  <c r="P424" i="1"/>
  <c r="Q423" i="1"/>
  <c r="P423" i="1"/>
  <c r="Q150" i="1"/>
  <c r="P150" i="1"/>
  <c r="Q421" i="1"/>
  <c r="P421" i="1"/>
  <c r="Q198" i="1"/>
  <c r="P198" i="1"/>
  <c r="Q418" i="1"/>
  <c r="P418" i="1"/>
  <c r="Q256" i="1"/>
  <c r="P256" i="1"/>
  <c r="P197" i="1"/>
  <c r="Q197" i="1"/>
  <c r="Q153" i="1"/>
  <c r="J388" i="1"/>
  <c r="K388" i="1" s="1"/>
  <c r="M388" i="1"/>
  <c r="J389" i="1"/>
  <c r="K389" i="1" s="1"/>
  <c r="M389" i="1"/>
  <c r="J390" i="1"/>
  <c r="K390" i="1" s="1"/>
  <c r="M390" i="1"/>
  <c r="J391" i="1"/>
  <c r="K391" i="1" s="1"/>
  <c r="M391" i="1"/>
  <c r="J8" i="1"/>
  <c r="K8" i="1" s="1"/>
  <c r="M8" i="1"/>
  <c r="J10" i="1"/>
  <c r="K10" i="1" s="1"/>
  <c r="M10" i="1"/>
  <c r="J12" i="1"/>
  <c r="K12" i="1" s="1"/>
  <c r="M12" i="1"/>
  <c r="J13" i="1"/>
  <c r="K13" i="1" s="1"/>
  <c r="M13" i="1"/>
  <c r="J392" i="1"/>
  <c r="K392" i="1" s="1"/>
  <c r="M392" i="1"/>
  <c r="J393" i="1"/>
  <c r="K393" i="1" s="1"/>
  <c r="M393" i="1"/>
  <c r="J394" i="1"/>
  <c r="K394" i="1" s="1"/>
  <c r="M394" i="1"/>
  <c r="J395" i="1"/>
  <c r="K395" i="1" s="1"/>
  <c r="M395" i="1"/>
  <c r="J396" i="1"/>
  <c r="K396" i="1" s="1"/>
  <c r="M396" i="1"/>
  <c r="J14" i="1"/>
  <c r="K14" i="1" s="1"/>
  <c r="M14" i="1"/>
  <c r="J15" i="1"/>
  <c r="K15" i="1" s="1"/>
  <c r="M15" i="1"/>
  <c r="J16" i="1"/>
  <c r="K16" i="1" s="1"/>
  <c r="M16" i="1"/>
  <c r="J17" i="1"/>
  <c r="K17" i="1" s="1"/>
  <c r="M17" i="1"/>
  <c r="J19" i="1"/>
  <c r="K19" i="1" s="1"/>
  <c r="M19" i="1"/>
  <c r="J21" i="1"/>
  <c r="K21" i="1" s="1"/>
  <c r="M21" i="1"/>
  <c r="J22" i="1"/>
  <c r="K22" i="1" s="1"/>
  <c r="M22" i="1"/>
  <c r="J23" i="1"/>
  <c r="K23" i="1" s="1"/>
  <c r="M23" i="1"/>
  <c r="J24" i="1"/>
  <c r="K24" i="1" s="1"/>
  <c r="M24" i="1"/>
  <c r="J397" i="1"/>
  <c r="K397" i="1" s="1"/>
  <c r="M397" i="1"/>
  <c r="J25" i="1"/>
  <c r="K25" i="1" s="1"/>
  <c r="M25" i="1"/>
  <c r="J398" i="1"/>
  <c r="K398" i="1" s="1"/>
  <c r="M398" i="1"/>
  <c r="J26" i="1"/>
  <c r="K26" i="1" s="1"/>
  <c r="M26" i="1"/>
  <c r="J399" i="1"/>
  <c r="K399" i="1" s="1"/>
  <c r="M399" i="1"/>
  <c r="J400" i="1"/>
  <c r="K400" i="1" s="1"/>
  <c r="M400" i="1"/>
  <c r="J401" i="1"/>
  <c r="K401" i="1" s="1"/>
  <c r="M401" i="1"/>
  <c r="J402" i="1"/>
  <c r="K402" i="1" s="1"/>
  <c r="M402" i="1"/>
  <c r="J403" i="1"/>
  <c r="K403" i="1" s="1"/>
  <c r="M403" i="1"/>
  <c r="J404" i="1"/>
  <c r="K404" i="1" s="1"/>
  <c r="M404" i="1"/>
  <c r="J27" i="1"/>
  <c r="K27" i="1" s="1"/>
  <c r="M27" i="1"/>
  <c r="J28" i="1"/>
  <c r="K28" i="1" s="1"/>
  <c r="M28" i="1"/>
  <c r="J29" i="1"/>
  <c r="K29" i="1" s="1"/>
  <c r="M29" i="1"/>
  <c r="J30" i="1"/>
  <c r="K30" i="1" s="1"/>
  <c r="M30" i="1"/>
  <c r="J31" i="1"/>
  <c r="K31" i="1" s="1"/>
  <c r="M31" i="1"/>
  <c r="J32" i="1"/>
  <c r="K32" i="1" s="1"/>
  <c r="M32" i="1"/>
  <c r="J33" i="1"/>
  <c r="K33" i="1" s="1"/>
  <c r="M33" i="1"/>
  <c r="J34" i="1"/>
  <c r="K34" i="1" s="1"/>
  <c r="M34" i="1"/>
  <c r="J35" i="1"/>
  <c r="K35" i="1" s="1"/>
  <c r="M35" i="1"/>
  <c r="J36" i="1"/>
  <c r="K36" i="1" s="1"/>
  <c r="M36" i="1"/>
  <c r="J37" i="1"/>
  <c r="K37" i="1" s="1"/>
  <c r="M37" i="1"/>
  <c r="J38" i="1"/>
  <c r="K38" i="1" s="1"/>
  <c r="M38" i="1"/>
  <c r="J39" i="1"/>
  <c r="K39" i="1" s="1"/>
  <c r="M39" i="1"/>
  <c r="J40" i="1"/>
  <c r="K40" i="1" s="1"/>
  <c r="M40" i="1"/>
  <c r="J41" i="1"/>
  <c r="K41" i="1" s="1"/>
  <c r="M41" i="1"/>
  <c r="J42" i="1"/>
  <c r="K42" i="1" s="1"/>
  <c r="M42" i="1"/>
  <c r="J43" i="1"/>
  <c r="K43" i="1" s="1"/>
  <c r="M43" i="1"/>
  <c r="J44" i="1"/>
  <c r="K44" i="1" s="1"/>
  <c r="M44" i="1"/>
  <c r="J45" i="1"/>
  <c r="K45" i="1" s="1"/>
  <c r="M45" i="1"/>
  <c r="J46" i="1"/>
  <c r="K46" i="1" s="1"/>
  <c r="M46" i="1"/>
  <c r="J47" i="1"/>
  <c r="K47" i="1" s="1"/>
  <c r="M47" i="1"/>
  <c r="J48" i="1"/>
  <c r="K48" i="1" s="1"/>
  <c r="M48" i="1"/>
  <c r="J49" i="1"/>
  <c r="K49" i="1" s="1"/>
  <c r="M49" i="1"/>
  <c r="J50" i="1"/>
  <c r="K50" i="1" s="1"/>
  <c r="M50" i="1"/>
  <c r="J51" i="1"/>
  <c r="K51" i="1" s="1"/>
  <c r="M51" i="1"/>
  <c r="J52" i="1"/>
  <c r="K52" i="1" s="1"/>
  <c r="M52" i="1"/>
  <c r="J53" i="1"/>
  <c r="K53" i="1" s="1"/>
  <c r="M53" i="1"/>
  <c r="J54" i="1"/>
  <c r="K54" i="1" s="1"/>
  <c r="M54" i="1"/>
  <c r="J55" i="1"/>
  <c r="K55" i="1" s="1"/>
  <c r="M55" i="1"/>
  <c r="J56" i="1"/>
  <c r="K56" i="1" s="1"/>
  <c r="M56" i="1"/>
  <c r="J57" i="1"/>
  <c r="K57" i="1" s="1"/>
  <c r="M57" i="1"/>
  <c r="J58" i="1"/>
  <c r="K58" i="1" s="1"/>
  <c r="M58" i="1"/>
  <c r="J59" i="1"/>
  <c r="K59" i="1" s="1"/>
  <c r="M59" i="1"/>
  <c r="J60" i="1"/>
  <c r="K60" i="1" s="1"/>
  <c r="M60" i="1"/>
  <c r="J61" i="1"/>
  <c r="K61" i="1" s="1"/>
  <c r="M61" i="1"/>
  <c r="J62" i="1"/>
  <c r="K62" i="1" s="1"/>
  <c r="M62" i="1"/>
  <c r="J63" i="1"/>
  <c r="K63" i="1" s="1"/>
  <c r="M63" i="1"/>
  <c r="J64" i="1"/>
  <c r="K64" i="1" s="1"/>
  <c r="M64" i="1"/>
  <c r="J65" i="1"/>
  <c r="K65" i="1" s="1"/>
  <c r="M65" i="1"/>
  <c r="J66" i="1"/>
  <c r="K66" i="1" s="1"/>
  <c r="M66" i="1"/>
  <c r="J67" i="1"/>
  <c r="K67" i="1" s="1"/>
  <c r="M67" i="1"/>
  <c r="J68" i="1"/>
  <c r="K68" i="1" s="1"/>
  <c r="M68" i="1"/>
  <c r="J69" i="1"/>
  <c r="K69" i="1" s="1"/>
  <c r="M69" i="1"/>
  <c r="J70" i="1"/>
  <c r="K70" i="1" s="1"/>
  <c r="M70" i="1"/>
  <c r="J71" i="1"/>
  <c r="K71" i="1" s="1"/>
  <c r="M71" i="1"/>
  <c r="J72" i="1"/>
  <c r="K72" i="1" s="1"/>
  <c r="M72" i="1"/>
  <c r="J73" i="1"/>
  <c r="K73" i="1" s="1"/>
  <c r="M73" i="1"/>
  <c r="J74" i="1"/>
  <c r="K74" i="1" s="1"/>
  <c r="M74" i="1"/>
  <c r="J75" i="1"/>
  <c r="K75" i="1" s="1"/>
  <c r="M75" i="1"/>
  <c r="J76" i="1"/>
  <c r="K76" i="1" s="1"/>
  <c r="M76" i="1"/>
  <c r="J77" i="1"/>
  <c r="K77" i="1" s="1"/>
  <c r="M77" i="1"/>
  <c r="J78" i="1"/>
  <c r="K78" i="1" s="1"/>
  <c r="M78" i="1"/>
  <c r="J79" i="1"/>
  <c r="K79" i="1" s="1"/>
  <c r="M79" i="1"/>
  <c r="J80" i="1"/>
  <c r="K80" i="1" s="1"/>
  <c r="M80" i="1"/>
  <c r="J81" i="1"/>
  <c r="K81" i="1" s="1"/>
  <c r="M81" i="1"/>
  <c r="J82" i="1"/>
  <c r="K82" i="1" s="1"/>
  <c r="M82" i="1"/>
  <c r="J83" i="1"/>
  <c r="K83" i="1" s="1"/>
  <c r="M83" i="1"/>
  <c r="J84" i="1"/>
  <c r="K84" i="1" s="1"/>
  <c r="M84" i="1"/>
  <c r="J85" i="1"/>
  <c r="K85" i="1" s="1"/>
  <c r="M85" i="1"/>
  <c r="J86" i="1"/>
  <c r="K86" i="1" s="1"/>
  <c r="M86" i="1"/>
  <c r="J87" i="1"/>
  <c r="K87" i="1" s="1"/>
  <c r="M87" i="1"/>
  <c r="J88" i="1"/>
  <c r="K88" i="1" s="1"/>
  <c r="M88" i="1"/>
  <c r="J89" i="1"/>
  <c r="K89" i="1" s="1"/>
  <c r="M89" i="1"/>
  <c r="J90" i="1"/>
  <c r="K90" i="1" s="1"/>
  <c r="M90" i="1"/>
  <c r="J91" i="1"/>
  <c r="K91" i="1" s="1"/>
  <c r="M91" i="1"/>
  <c r="J92" i="1"/>
  <c r="K92" i="1" s="1"/>
  <c r="M92" i="1"/>
  <c r="J93" i="1"/>
  <c r="K93" i="1" s="1"/>
  <c r="M93" i="1"/>
  <c r="J94" i="1"/>
  <c r="K94" i="1" s="1"/>
  <c r="M94" i="1"/>
  <c r="J95" i="1"/>
  <c r="K95" i="1" s="1"/>
  <c r="M95" i="1"/>
  <c r="J96" i="1"/>
  <c r="K96" i="1" s="1"/>
  <c r="M96" i="1"/>
  <c r="J97" i="1"/>
  <c r="K97" i="1" s="1"/>
  <c r="M97" i="1"/>
  <c r="J98" i="1"/>
  <c r="K98" i="1" s="1"/>
  <c r="M98" i="1"/>
  <c r="J99" i="1"/>
  <c r="K99" i="1" s="1"/>
  <c r="M99" i="1"/>
  <c r="J100" i="1"/>
  <c r="K100" i="1" s="1"/>
  <c r="M100" i="1"/>
  <c r="J101" i="1"/>
  <c r="K101" i="1" s="1"/>
  <c r="M101" i="1"/>
  <c r="J102" i="1"/>
  <c r="K102" i="1" s="1"/>
  <c r="M102" i="1"/>
  <c r="J103" i="1"/>
  <c r="K103" i="1" s="1"/>
  <c r="M103" i="1"/>
  <c r="J104" i="1"/>
  <c r="K104" i="1" s="1"/>
  <c r="M104" i="1"/>
  <c r="J105" i="1"/>
  <c r="K105" i="1" s="1"/>
  <c r="M105" i="1"/>
  <c r="J106" i="1"/>
  <c r="K106" i="1" s="1"/>
  <c r="M106" i="1"/>
  <c r="J107" i="1"/>
  <c r="K107" i="1" s="1"/>
  <c r="M107" i="1"/>
  <c r="J108" i="1"/>
  <c r="K108" i="1" s="1"/>
  <c r="M108" i="1"/>
  <c r="J109" i="1"/>
  <c r="K109" i="1" s="1"/>
  <c r="M109" i="1"/>
  <c r="J110" i="1"/>
  <c r="K110" i="1" s="1"/>
  <c r="M110" i="1"/>
  <c r="J111" i="1"/>
  <c r="K111" i="1" s="1"/>
  <c r="M111" i="1"/>
  <c r="J112" i="1"/>
  <c r="K112" i="1" s="1"/>
  <c r="M112" i="1"/>
  <c r="J113" i="1"/>
  <c r="K113" i="1" s="1"/>
  <c r="M113" i="1"/>
  <c r="J114" i="1"/>
  <c r="K114" i="1" s="1"/>
  <c r="M114" i="1"/>
  <c r="J115" i="1"/>
  <c r="K115" i="1" s="1"/>
  <c r="M115" i="1"/>
  <c r="J116" i="1"/>
  <c r="K116" i="1" s="1"/>
  <c r="M116" i="1"/>
  <c r="J117" i="1"/>
  <c r="K117" i="1" s="1"/>
  <c r="M117" i="1"/>
  <c r="J118" i="1"/>
  <c r="K118" i="1" s="1"/>
  <c r="M118" i="1"/>
  <c r="J119" i="1"/>
  <c r="K119" i="1" s="1"/>
  <c r="M119" i="1"/>
  <c r="J120" i="1"/>
  <c r="K120" i="1" s="1"/>
  <c r="M120" i="1"/>
  <c r="J121" i="1"/>
  <c r="K121" i="1" s="1"/>
  <c r="M121" i="1"/>
  <c r="J122" i="1"/>
  <c r="K122" i="1" s="1"/>
  <c r="M122" i="1"/>
  <c r="J123" i="1"/>
  <c r="K123" i="1" s="1"/>
  <c r="M123" i="1"/>
  <c r="J124" i="1"/>
  <c r="K124" i="1" s="1"/>
  <c r="M124" i="1"/>
  <c r="J125" i="1"/>
  <c r="K125" i="1" s="1"/>
  <c r="M125" i="1"/>
  <c r="J126" i="1"/>
  <c r="K126" i="1" s="1"/>
  <c r="M126" i="1"/>
  <c r="J127" i="1"/>
  <c r="K127" i="1" s="1"/>
  <c r="M127" i="1"/>
  <c r="J128" i="1"/>
  <c r="K128" i="1" s="1"/>
  <c r="M128" i="1"/>
  <c r="J129" i="1"/>
  <c r="K129" i="1" s="1"/>
  <c r="M129" i="1"/>
  <c r="J130" i="1"/>
  <c r="K130" i="1" s="1"/>
  <c r="M130" i="1"/>
  <c r="J131" i="1"/>
  <c r="K131" i="1" s="1"/>
  <c r="M131" i="1"/>
  <c r="J132" i="1"/>
  <c r="K132" i="1" s="1"/>
  <c r="M132" i="1"/>
  <c r="J133" i="1"/>
  <c r="K133" i="1" s="1"/>
  <c r="M133" i="1"/>
  <c r="J134" i="1"/>
  <c r="K134" i="1" s="1"/>
  <c r="M134" i="1"/>
  <c r="J135" i="1"/>
  <c r="K135" i="1" s="1"/>
  <c r="M135" i="1"/>
  <c r="J136" i="1"/>
  <c r="K136" i="1" s="1"/>
  <c r="M136" i="1"/>
  <c r="J137" i="1"/>
  <c r="K137" i="1" s="1"/>
  <c r="M137" i="1"/>
  <c r="J138" i="1"/>
  <c r="K138" i="1" s="1"/>
  <c r="M138" i="1"/>
  <c r="J139" i="1"/>
  <c r="K139" i="1" s="1"/>
  <c r="M139" i="1"/>
  <c r="J140" i="1"/>
  <c r="K140" i="1" s="1"/>
  <c r="M140" i="1"/>
  <c r="J141" i="1"/>
  <c r="K141" i="1" s="1"/>
  <c r="M141" i="1"/>
  <c r="J142" i="1"/>
  <c r="K142" i="1" s="1"/>
  <c r="M142" i="1"/>
  <c r="J143" i="1"/>
  <c r="K143" i="1" s="1"/>
  <c r="M143" i="1"/>
  <c r="J144" i="1"/>
  <c r="K144" i="1" s="1"/>
  <c r="M144" i="1"/>
  <c r="J145" i="1"/>
  <c r="K145" i="1" s="1"/>
  <c r="M145" i="1"/>
  <c r="J146" i="1"/>
  <c r="K146" i="1" s="1"/>
  <c r="M146" i="1"/>
  <c r="J147" i="1"/>
  <c r="K147" i="1" s="1"/>
  <c r="M147" i="1"/>
  <c r="J148" i="1"/>
  <c r="K148" i="1" s="1"/>
  <c r="M148" i="1"/>
  <c r="J149" i="1"/>
  <c r="K149" i="1" s="1"/>
  <c r="M149" i="1"/>
  <c r="J154" i="1"/>
  <c r="K154" i="1" s="1"/>
  <c r="M154" i="1"/>
  <c r="J155" i="1"/>
  <c r="K155" i="1" s="1"/>
  <c r="M155" i="1"/>
  <c r="J156" i="1"/>
  <c r="K156" i="1" s="1"/>
  <c r="M156" i="1"/>
  <c r="J160" i="1"/>
  <c r="K160" i="1" s="1"/>
  <c r="M160" i="1"/>
  <c r="J161" i="1"/>
  <c r="K161" i="1" s="1"/>
  <c r="M161" i="1"/>
  <c r="J163" i="1"/>
  <c r="K163" i="1" s="1"/>
  <c r="M163" i="1"/>
  <c r="J164" i="1"/>
  <c r="K164" i="1" s="1"/>
  <c r="M164" i="1"/>
  <c r="J165" i="1"/>
  <c r="K165" i="1" s="1"/>
  <c r="M165" i="1"/>
  <c r="J195" i="1"/>
  <c r="K195" i="1" s="1"/>
  <c r="M195" i="1"/>
  <c r="J167" i="1"/>
  <c r="K167" i="1" s="1"/>
  <c r="M167" i="1"/>
  <c r="J168" i="1"/>
  <c r="K168" i="1" s="1"/>
  <c r="M168" i="1"/>
  <c r="J169" i="1"/>
  <c r="K169" i="1" s="1"/>
  <c r="M169" i="1"/>
  <c r="J170" i="1"/>
  <c r="K170" i="1" s="1"/>
  <c r="M170" i="1"/>
  <c r="J171" i="1"/>
  <c r="K171" i="1" s="1"/>
  <c r="M171" i="1"/>
  <c r="J172" i="1"/>
  <c r="K172" i="1" s="1"/>
  <c r="M172" i="1"/>
  <c r="J173" i="1"/>
  <c r="K173" i="1" s="1"/>
  <c r="M173" i="1"/>
  <c r="J174" i="1"/>
  <c r="K174" i="1" s="1"/>
  <c r="M174" i="1"/>
  <c r="J175" i="1"/>
  <c r="K175" i="1" s="1"/>
  <c r="M175" i="1"/>
  <c r="J177" i="1"/>
  <c r="K177" i="1" s="1"/>
  <c r="M177" i="1"/>
  <c r="J178" i="1"/>
  <c r="K178" i="1" s="1"/>
  <c r="M178" i="1"/>
  <c r="J179" i="1"/>
  <c r="K179" i="1" s="1"/>
  <c r="M179" i="1"/>
  <c r="J180" i="1"/>
  <c r="K180" i="1" s="1"/>
  <c r="M180" i="1"/>
  <c r="J181" i="1"/>
  <c r="K181" i="1" s="1"/>
  <c r="M181" i="1"/>
  <c r="J182" i="1"/>
  <c r="K182" i="1" s="1"/>
  <c r="M182" i="1"/>
  <c r="J183" i="1"/>
  <c r="K183" i="1" s="1"/>
  <c r="M183" i="1"/>
  <c r="J184" i="1"/>
  <c r="K184" i="1" s="1"/>
  <c r="M184" i="1"/>
  <c r="J185" i="1"/>
  <c r="K185" i="1" s="1"/>
  <c r="M185" i="1"/>
  <c r="J186" i="1"/>
  <c r="K186" i="1" s="1"/>
  <c r="M186" i="1"/>
  <c r="J187" i="1"/>
  <c r="K187" i="1" s="1"/>
  <c r="M187" i="1"/>
  <c r="J188" i="1"/>
  <c r="K188" i="1" s="1"/>
  <c r="M188" i="1"/>
  <c r="J189" i="1"/>
  <c r="K189" i="1" s="1"/>
  <c r="M189" i="1"/>
  <c r="J190" i="1"/>
  <c r="K190" i="1" s="1"/>
  <c r="M190" i="1"/>
  <c r="J191" i="1"/>
  <c r="K191" i="1" s="1"/>
  <c r="M191" i="1"/>
  <c r="J192" i="1"/>
  <c r="K192" i="1" s="1"/>
  <c r="M192" i="1"/>
  <c r="J193" i="1"/>
  <c r="K193" i="1" s="1"/>
  <c r="M193" i="1"/>
  <c r="J194" i="1"/>
  <c r="K194" i="1" s="1"/>
  <c r="M194" i="1"/>
  <c r="J196" i="1"/>
  <c r="K196" i="1" s="1"/>
  <c r="M196" i="1"/>
  <c r="J199" i="1"/>
  <c r="K199" i="1" s="1"/>
  <c r="M199" i="1"/>
  <c r="J200" i="1"/>
  <c r="K200" i="1" s="1"/>
  <c r="M200" i="1"/>
  <c r="J201" i="1"/>
  <c r="K201" i="1" s="1"/>
  <c r="M201" i="1"/>
  <c r="J202" i="1"/>
  <c r="K202" i="1" s="1"/>
  <c r="M202" i="1"/>
  <c r="J203" i="1"/>
  <c r="K203" i="1" s="1"/>
  <c r="M203" i="1"/>
  <c r="J204" i="1"/>
  <c r="K204" i="1" s="1"/>
  <c r="M204" i="1"/>
  <c r="J205" i="1"/>
  <c r="K205" i="1" s="1"/>
  <c r="M205" i="1"/>
  <c r="J206" i="1"/>
  <c r="K206" i="1" s="1"/>
  <c r="M206" i="1"/>
  <c r="J207" i="1"/>
  <c r="K207" i="1" s="1"/>
  <c r="M207" i="1"/>
  <c r="J208" i="1"/>
  <c r="K208" i="1" s="1"/>
  <c r="M208" i="1"/>
  <c r="J209" i="1"/>
  <c r="K209" i="1" s="1"/>
  <c r="M209" i="1"/>
  <c r="J210" i="1"/>
  <c r="K210" i="1" s="1"/>
  <c r="M210" i="1"/>
  <c r="J211" i="1"/>
  <c r="K211" i="1" s="1"/>
  <c r="M211" i="1"/>
  <c r="J212" i="1"/>
  <c r="K212" i="1" s="1"/>
  <c r="M212" i="1"/>
  <c r="J213" i="1"/>
  <c r="K213" i="1" s="1"/>
  <c r="M213" i="1"/>
  <c r="J214" i="1"/>
  <c r="K214" i="1" s="1"/>
  <c r="M214" i="1"/>
  <c r="J215" i="1"/>
  <c r="K215" i="1" s="1"/>
  <c r="M215" i="1"/>
  <c r="J216" i="1"/>
  <c r="K216" i="1" s="1"/>
  <c r="M216" i="1"/>
  <c r="J217" i="1"/>
  <c r="K217" i="1" s="1"/>
  <c r="M217" i="1"/>
  <c r="J218" i="1"/>
  <c r="K218" i="1" s="1"/>
  <c r="M218" i="1"/>
  <c r="J219" i="1"/>
  <c r="K219" i="1" s="1"/>
  <c r="M219" i="1"/>
  <c r="J220" i="1"/>
  <c r="K220" i="1" s="1"/>
  <c r="M220" i="1"/>
  <c r="J221" i="1"/>
  <c r="K221" i="1" s="1"/>
  <c r="M221" i="1"/>
  <c r="J222" i="1"/>
  <c r="K222" i="1" s="1"/>
  <c r="M222" i="1"/>
  <c r="J223" i="1"/>
  <c r="K223" i="1" s="1"/>
  <c r="M223" i="1"/>
  <c r="J224" i="1"/>
  <c r="K224" i="1" s="1"/>
  <c r="M224" i="1"/>
  <c r="J225" i="1"/>
  <c r="K225" i="1" s="1"/>
  <c r="M225" i="1"/>
  <c r="J226" i="1"/>
  <c r="K226" i="1" s="1"/>
  <c r="M226" i="1"/>
  <c r="J227" i="1"/>
  <c r="K227" i="1" s="1"/>
  <c r="M227" i="1"/>
  <c r="J228" i="1"/>
  <c r="K228" i="1" s="1"/>
  <c r="M228" i="1"/>
  <c r="J229" i="1"/>
  <c r="K229" i="1" s="1"/>
  <c r="M229" i="1"/>
  <c r="J230" i="1"/>
  <c r="K230" i="1" s="1"/>
  <c r="M230" i="1"/>
  <c r="J231" i="1"/>
  <c r="K231" i="1" s="1"/>
  <c r="M231" i="1"/>
  <c r="J232" i="1"/>
  <c r="K232" i="1" s="1"/>
  <c r="M232" i="1"/>
  <c r="J233" i="1"/>
  <c r="K233" i="1" s="1"/>
  <c r="M233" i="1"/>
  <c r="J234" i="1"/>
  <c r="K234" i="1" s="1"/>
  <c r="M234" i="1"/>
  <c r="J235" i="1"/>
  <c r="K235" i="1" s="1"/>
  <c r="M235" i="1"/>
  <c r="J236" i="1"/>
  <c r="K236" i="1" s="1"/>
  <c r="M236" i="1"/>
  <c r="J237" i="1"/>
  <c r="K237" i="1" s="1"/>
  <c r="M237" i="1"/>
  <c r="J238" i="1"/>
  <c r="K238" i="1" s="1"/>
  <c r="M238" i="1"/>
  <c r="J239" i="1"/>
  <c r="K239" i="1" s="1"/>
  <c r="M239" i="1"/>
  <c r="J240" i="1"/>
  <c r="K240" i="1" s="1"/>
  <c r="M240" i="1"/>
  <c r="J241" i="1"/>
  <c r="K241" i="1" s="1"/>
  <c r="M241" i="1"/>
  <c r="J242" i="1"/>
  <c r="K242" i="1" s="1"/>
  <c r="M242" i="1"/>
  <c r="J243" i="1"/>
  <c r="K243" i="1" s="1"/>
  <c r="M243" i="1"/>
  <c r="J244" i="1"/>
  <c r="K244" i="1" s="1"/>
  <c r="M244" i="1"/>
  <c r="J245" i="1"/>
  <c r="K245" i="1" s="1"/>
  <c r="M245" i="1"/>
  <c r="J246" i="1"/>
  <c r="K246" i="1" s="1"/>
  <c r="M246" i="1"/>
  <c r="J247" i="1"/>
  <c r="K247" i="1" s="1"/>
  <c r="M247" i="1"/>
  <c r="J248" i="1"/>
  <c r="K248" i="1" s="1"/>
  <c r="M248" i="1"/>
  <c r="J249" i="1"/>
  <c r="K249" i="1" s="1"/>
  <c r="M249" i="1"/>
  <c r="J250" i="1"/>
  <c r="K250" i="1" s="1"/>
  <c r="M250" i="1"/>
  <c r="J251" i="1"/>
  <c r="K251" i="1" s="1"/>
  <c r="M251" i="1"/>
  <c r="J252" i="1"/>
  <c r="K252" i="1" s="1"/>
  <c r="M252" i="1"/>
  <c r="J253" i="1"/>
  <c r="K253" i="1" s="1"/>
  <c r="M253" i="1"/>
  <c r="J254" i="1"/>
  <c r="K254" i="1" s="1"/>
  <c r="M254" i="1"/>
  <c r="J255" i="1"/>
  <c r="K255" i="1" s="1"/>
  <c r="M255" i="1"/>
  <c r="J257" i="1"/>
  <c r="K257" i="1" s="1"/>
  <c r="M257" i="1"/>
  <c r="J258" i="1"/>
  <c r="K258" i="1" s="1"/>
  <c r="M258" i="1"/>
  <c r="J259" i="1"/>
  <c r="K259" i="1" s="1"/>
  <c r="M259" i="1"/>
  <c r="J260" i="1"/>
  <c r="K260" i="1" s="1"/>
  <c r="M260" i="1"/>
  <c r="J261" i="1"/>
  <c r="K261" i="1" s="1"/>
  <c r="M261" i="1"/>
  <c r="J262" i="1"/>
  <c r="K262" i="1" s="1"/>
  <c r="M262" i="1"/>
  <c r="J263" i="1"/>
  <c r="K263" i="1" s="1"/>
  <c r="M263" i="1"/>
  <c r="J264" i="1"/>
  <c r="K264" i="1" s="1"/>
  <c r="M264" i="1"/>
  <c r="J265" i="1"/>
  <c r="K265" i="1" s="1"/>
  <c r="M265" i="1"/>
  <c r="J266" i="1"/>
  <c r="K266" i="1" s="1"/>
  <c r="M266" i="1"/>
  <c r="J267" i="1"/>
  <c r="K267" i="1" s="1"/>
  <c r="M267" i="1"/>
  <c r="J268" i="1"/>
  <c r="K268" i="1" s="1"/>
  <c r="M268" i="1"/>
  <c r="J269" i="1"/>
  <c r="K269" i="1" s="1"/>
  <c r="M269" i="1"/>
  <c r="J270" i="1"/>
  <c r="K270" i="1" s="1"/>
  <c r="M270" i="1"/>
  <c r="J271" i="1"/>
  <c r="K271" i="1" s="1"/>
  <c r="M271" i="1"/>
  <c r="J272" i="1"/>
  <c r="K272" i="1" s="1"/>
  <c r="M272" i="1"/>
  <c r="J273" i="1"/>
  <c r="K273" i="1" s="1"/>
  <c r="M273" i="1"/>
  <c r="J274" i="1"/>
  <c r="K274" i="1" s="1"/>
  <c r="M274" i="1"/>
  <c r="J275" i="1"/>
  <c r="K275" i="1" s="1"/>
  <c r="M275" i="1"/>
  <c r="J276" i="1"/>
  <c r="K276" i="1" s="1"/>
  <c r="M276" i="1"/>
  <c r="J277" i="1"/>
  <c r="K277" i="1" s="1"/>
  <c r="M277" i="1"/>
  <c r="J278" i="1"/>
  <c r="K278" i="1" s="1"/>
  <c r="M278" i="1"/>
  <c r="J279" i="1"/>
  <c r="K279" i="1" s="1"/>
  <c r="M279" i="1"/>
  <c r="J280" i="1"/>
  <c r="K280" i="1" s="1"/>
  <c r="M280" i="1"/>
  <c r="J281" i="1"/>
  <c r="K281" i="1" s="1"/>
  <c r="M281" i="1"/>
  <c r="J282" i="1"/>
  <c r="K282" i="1" s="1"/>
  <c r="M282" i="1"/>
  <c r="J283" i="1"/>
  <c r="K283" i="1" s="1"/>
  <c r="M283" i="1"/>
  <c r="J284" i="1"/>
  <c r="K284" i="1" s="1"/>
  <c r="M284" i="1"/>
  <c r="J285" i="1"/>
  <c r="K285" i="1" s="1"/>
  <c r="M285" i="1"/>
  <c r="J286" i="1"/>
  <c r="K286" i="1" s="1"/>
  <c r="M286" i="1"/>
  <c r="J287" i="1"/>
  <c r="K287" i="1" s="1"/>
  <c r="M287" i="1"/>
  <c r="J288" i="1"/>
  <c r="K288" i="1" s="1"/>
  <c r="M288" i="1"/>
  <c r="J289" i="1"/>
  <c r="K289" i="1" s="1"/>
  <c r="M289" i="1"/>
  <c r="J290" i="1"/>
  <c r="K290" i="1" s="1"/>
  <c r="M290" i="1"/>
  <c r="J291" i="1"/>
  <c r="K291" i="1" s="1"/>
  <c r="M291" i="1"/>
  <c r="J292" i="1"/>
  <c r="K292" i="1" s="1"/>
  <c r="M292" i="1"/>
  <c r="J293" i="1"/>
  <c r="K293" i="1" s="1"/>
  <c r="M293" i="1"/>
  <c r="J294" i="1"/>
  <c r="K294" i="1" s="1"/>
  <c r="M294" i="1"/>
  <c r="J295" i="1"/>
  <c r="K295" i="1" s="1"/>
  <c r="M295" i="1"/>
  <c r="J296" i="1"/>
  <c r="K296" i="1" s="1"/>
  <c r="M296" i="1"/>
  <c r="J297" i="1"/>
  <c r="K297" i="1" s="1"/>
  <c r="M297" i="1"/>
  <c r="J298" i="1"/>
  <c r="K298" i="1" s="1"/>
  <c r="M298" i="1"/>
  <c r="J299" i="1"/>
  <c r="K299" i="1" s="1"/>
  <c r="M299" i="1"/>
  <c r="K300" i="1"/>
  <c r="M300" i="1"/>
  <c r="J301" i="1"/>
  <c r="K301" i="1" s="1"/>
  <c r="M301" i="1"/>
  <c r="J302" i="1"/>
  <c r="K302" i="1" s="1"/>
  <c r="M302" i="1"/>
  <c r="J303" i="1"/>
  <c r="K303" i="1" s="1"/>
  <c r="M303" i="1"/>
  <c r="J304" i="1"/>
  <c r="K304" i="1" s="1"/>
  <c r="M304" i="1"/>
  <c r="J305" i="1"/>
  <c r="K305" i="1" s="1"/>
  <c r="M305" i="1"/>
  <c r="J306" i="1"/>
  <c r="K306" i="1" s="1"/>
  <c r="M306" i="1"/>
  <c r="J307" i="1"/>
  <c r="K307" i="1" s="1"/>
  <c r="M307" i="1"/>
  <c r="J308" i="1"/>
  <c r="K308" i="1" s="1"/>
  <c r="M308" i="1"/>
  <c r="J364" i="1"/>
  <c r="K364" i="1" s="1"/>
  <c r="M364" i="1"/>
  <c r="J365" i="1"/>
  <c r="K365" i="1" s="1"/>
  <c r="M365" i="1"/>
  <c r="J366" i="1"/>
  <c r="K366" i="1" s="1"/>
  <c r="M366" i="1"/>
  <c r="J367" i="1"/>
  <c r="K367" i="1" s="1"/>
  <c r="M367" i="1"/>
  <c r="J368" i="1"/>
  <c r="K368" i="1" s="1"/>
  <c r="M368" i="1"/>
  <c r="J370" i="1"/>
  <c r="K370" i="1" s="1"/>
  <c r="M370" i="1"/>
  <c r="J371" i="1"/>
  <c r="K371" i="1" s="1"/>
  <c r="M371" i="1"/>
  <c r="J373" i="1"/>
  <c r="K373" i="1" s="1"/>
  <c r="M373" i="1"/>
  <c r="J374" i="1"/>
  <c r="K374" i="1" s="1"/>
  <c r="M374" i="1"/>
  <c r="J375" i="1"/>
  <c r="K375" i="1" s="1"/>
  <c r="M375" i="1"/>
  <c r="J376" i="1"/>
  <c r="K376" i="1" s="1"/>
  <c r="M376" i="1"/>
  <c r="J377" i="1"/>
  <c r="K377" i="1" s="1"/>
  <c r="M377" i="1"/>
  <c r="J378" i="1"/>
  <c r="K378" i="1" s="1"/>
  <c r="M378" i="1"/>
  <c r="J379" i="1"/>
  <c r="K379" i="1" s="1"/>
  <c r="M379" i="1"/>
  <c r="J380" i="1"/>
  <c r="K380" i="1" s="1"/>
  <c r="M380" i="1"/>
  <c r="J381" i="1"/>
  <c r="K381" i="1" s="1"/>
  <c r="M381" i="1"/>
  <c r="J382" i="1"/>
  <c r="K382" i="1" s="1"/>
  <c r="M382" i="1"/>
  <c r="J383" i="1"/>
  <c r="K383" i="1" s="1"/>
  <c r="M383" i="1"/>
  <c r="J384" i="1"/>
  <c r="K384" i="1" s="1"/>
  <c r="M384" i="1"/>
  <c r="J385" i="1"/>
  <c r="K385" i="1" s="1"/>
  <c r="M385" i="1"/>
  <c r="J386" i="1"/>
  <c r="K386" i="1" s="1"/>
  <c r="M386" i="1"/>
  <c r="J387" i="1"/>
  <c r="K387" i="1" s="1"/>
  <c r="M387" i="1"/>
  <c r="M405" i="1"/>
  <c r="M406" i="1"/>
  <c r="M407" i="1"/>
  <c r="M408" i="1"/>
  <c r="M409" i="1"/>
  <c r="M410" i="1"/>
  <c r="M411" i="1"/>
  <c r="M412" i="1"/>
  <c r="M413" i="1"/>
  <c r="N413" i="1" s="1"/>
  <c r="R413" i="1" s="1"/>
  <c r="M414" i="1"/>
  <c r="M415" i="1"/>
  <c r="M416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Q422" i="1" l="1"/>
  <c r="N405" i="1"/>
  <c r="R405" i="1" s="1"/>
  <c r="Q405" i="1" s="1"/>
  <c r="N415" i="1"/>
  <c r="R415" i="1" s="1"/>
  <c r="Q415" i="1" s="1"/>
  <c r="N412" i="1"/>
  <c r="R412" i="1" s="1"/>
  <c r="Q412" i="1" s="1"/>
  <c r="N411" i="1"/>
  <c r="R411" i="1" s="1"/>
  <c r="P411" i="1" s="1"/>
  <c r="N407" i="1"/>
  <c r="R407" i="1" s="1"/>
  <c r="P407" i="1" s="1"/>
  <c r="P419" i="1"/>
  <c r="P425" i="1"/>
  <c r="L287" i="1"/>
  <c r="N287" i="1"/>
  <c r="R287" i="1" s="1"/>
  <c r="L124" i="1"/>
  <c r="N124" i="1"/>
  <c r="R124" i="1" s="1"/>
  <c r="Q124" i="1" s="1"/>
  <c r="L94" i="1"/>
  <c r="N94" i="1" s="1"/>
  <c r="R94" i="1" s="1"/>
  <c r="P94" i="1" s="1"/>
  <c r="L249" i="1"/>
  <c r="N249" i="1"/>
  <c r="R249" i="1" s="1"/>
  <c r="L219" i="1"/>
  <c r="N219" i="1" s="1"/>
  <c r="R219" i="1" s="1"/>
  <c r="Q219" i="1" s="1"/>
  <c r="L93" i="1"/>
  <c r="N93" i="1" s="1"/>
  <c r="R93" i="1" s="1"/>
  <c r="Q93" i="1" s="1"/>
  <c r="L51" i="1"/>
  <c r="N51" i="1"/>
  <c r="R51" i="1" s="1"/>
  <c r="L212" i="1"/>
  <c r="N212" i="1" s="1"/>
  <c r="R212" i="1" s="1"/>
  <c r="L172" i="1"/>
  <c r="N172" i="1"/>
  <c r="R172" i="1" s="1"/>
  <c r="L140" i="1"/>
  <c r="N140" i="1" s="1"/>
  <c r="R140" i="1" s="1"/>
  <c r="L62" i="1"/>
  <c r="N62" i="1" s="1"/>
  <c r="R62" i="1" s="1"/>
  <c r="P62" i="1" s="1"/>
  <c r="L383" i="1"/>
  <c r="N383" i="1"/>
  <c r="R383" i="1" s="1"/>
  <c r="L278" i="1"/>
  <c r="N278" i="1"/>
  <c r="R278" i="1" s="1"/>
  <c r="Q278" i="1" s="1"/>
  <c r="L85" i="1"/>
  <c r="N85" i="1" s="1"/>
  <c r="R85" i="1" s="1"/>
  <c r="Q85" i="1" s="1"/>
  <c r="L299" i="1"/>
  <c r="N299" i="1" s="1"/>
  <c r="R299" i="1" s="1"/>
  <c r="L238" i="1"/>
  <c r="N238" i="1"/>
  <c r="R238" i="1" s="1"/>
  <c r="L82" i="1"/>
  <c r="N82" i="1" s="1"/>
  <c r="R82" i="1" s="1"/>
  <c r="L46" i="1"/>
  <c r="N46" i="1" s="1"/>
  <c r="R46" i="1" s="1"/>
  <c r="L24" i="1"/>
  <c r="N24" i="1" s="1"/>
  <c r="R24" i="1" s="1"/>
  <c r="L379" i="1"/>
  <c r="N379" i="1" s="1"/>
  <c r="R379" i="1" s="1"/>
  <c r="L274" i="1"/>
  <c r="N274" i="1" s="1"/>
  <c r="R274" i="1" s="1"/>
  <c r="L231" i="1"/>
  <c r="N231" i="1" s="1"/>
  <c r="R231" i="1" s="1"/>
  <c r="L81" i="1"/>
  <c r="N81" i="1" s="1"/>
  <c r="R81" i="1" s="1"/>
  <c r="L57" i="1"/>
  <c r="N57" i="1" s="1"/>
  <c r="R57" i="1" s="1"/>
  <c r="Q57" i="1" s="1"/>
  <c r="N410" i="1"/>
  <c r="R410" i="1" s="1"/>
  <c r="N384" i="1"/>
  <c r="R384" i="1" s="1"/>
  <c r="Q384" i="1" s="1"/>
  <c r="L291" i="1"/>
  <c r="N291" i="1" s="1"/>
  <c r="R291" i="1" s="1"/>
  <c r="P291" i="1" s="1"/>
  <c r="L261" i="1"/>
  <c r="N261" i="1" s="1"/>
  <c r="R261" i="1" s="1"/>
  <c r="P261" i="1" s="1"/>
  <c r="L44" i="1"/>
  <c r="N44" i="1" s="1"/>
  <c r="R44" i="1" s="1"/>
  <c r="L253" i="1"/>
  <c r="N253" i="1"/>
  <c r="R253" i="1" s="1"/>
  <c r="P253" i="1" s="1"/>
  <c r="N229" i="1"/>
  <c r="R229" i="1" s="1"/>
  <c r="L211" i="1"/>
  <c r="N211" i="1"/>
  <c r="R211" i="1" s="1"/>
  <c r="Q211" i="1" s="1"/>
  <c r="L205" i="1"/>
  <c r="N205" i="1" s="1"/>
  <c r="R205" i="1" s="1"/>
  <c r="Q205" i="1" s="1"/>
  <c r="L190" i="1"/>
  <c r="N190" i="1" s="1"/>
  <c r="R190" i="1" s="1"/>
  <c r="L97" i="1"/>
  <c r="N97" i="1"/>
  <c r="R97" i="1" s="1"/>
  <c r="P97" i="1" s="1"/>
  <c r="L73" i="1"/>
  <c r="N73" i="1" s="1"/>
  <c r="R73" i="1" s="1"/>
  <c r="P73" i="1" s="1"/>
  <c r="L61" i="1"/>
  <c r="N61" i="1" s="1"/>
  <c r="R61" i="1" s="1"/>
  <c r="Q61" i="1" s="1"/>
  <c r="L55" i="1"/>
  <c r="N55" i="1"/>
  <c r="R55" i="1" s="1"/>
  <c r="Q55" i="1" s="1"/>
  <c r="N406" i="1"/>
  <c r="R406" i="1" s="1"/>
  <c r="L257" i="1"/>
  <c r="N257" i="1"/>
  <c r="R257" i="1" s="1"/>
  <c r="L214" i="1"/>
  <c r="N214" i="1"/>
  <c r="R214" i="1" s="1"/>
  <c r="P214" i="1" s="1"/>
  <c r="N100" i="1"/>
  <c r="R100" i="1" s="1"/>
  <c r="Q100" i="1" s="1"/>
  <c r="L70" i="1"/>
  <c r="N70" i="1" s="1"/>
  <c r="R70" i="1" s="1"/>
  <c r="N385" i="1"/>
  <c r="R385" i="1" s="1"/>
  <c r="L225" i="1"/>
  <c r="N225" i="1" s="1"/>
  <c r="R225" i="1" s="1"/>
  <c r="L303" i="1"/>
  <c r="N303" i="1" s="1"/>
  <c r="R303" i="1" s="1"/>
  <c r="Q303" i="1" s="1"/>
  <c r="L267" i="1"/>
  <c r="N267" i="1"/>
  <c r="R267" i="1" s="1"/>
  <c r="N156" i="1"/>
  <c r="R156" i="1" s="1"/>
  <c r="P156" i="1" s="1"/>
  <c r="L389" i="1"/>
  <c r="N389" i="1" s="1"/>
  <c r="R389" i="1" s="1"/>
  <c r="L370" i="1"/>
  <c r="N370" i="1" s="1"/>
  <c r="R370" i="1" s="1"/>
  <c r="Q370" i="1" s="1"/>
  <c r="L283" i="1"/>
  <c r="N283" i="1" s="1"/>
  <c r="R283" i="1" s="1"/>
  <c r="L234" i="1"/>
  <c r="N234" i="1"/>
  <c r="R234" i="1" s="1"/>
  <c r="Q234" i="1" s="1"/>
  <c r="L164" i="1"/>
  <c r="N164" i="1"/>
  <c r="R164" i="1" s="1"/>
  <c r="L132" i="1"/>
  <c r="N132" i="1" s="1"/>
  <c r="R132" i="1" s="1"/>
  <c r="L102" i="1"/>
  <c r="N102" i="1" s="1"/>
  <c r="R102" i="1" s="1"/>
  <c r="L90" i="1"/>
  <c r="N90" i="1" s="1"/>
  <c r="R90" i="1" s="1"/>
  <c r="L66" i="1"/>
  <c r="N66" i="1" s="1"/>
  <c r="R66" i="1" s="1"/>
  <c r="N54" i="1"/>
  <c r="R54" i="1" s="1"/>
  <c r="Q54" i="1" s="1"/>
  <c r="L42" i="1"/>
  <c r="N42" i="1"/>
  <c r="R42" i="1" s="1"/>
  <c r="L30" i="1"/>
  <c r="N30" i="1" s="1"/>
  <c r="R30" i="1" s="1"/>
  <c r="P30" i="1" s="1"/>
  <c r="L10" i="1"/>
  <c r="N10" i="1" s="1"/>
  <c r="R10" i="1" s="1"/>
  <c r="L248" i="1"/>
  <c r="N248" i="1" s="1"/>
  <c r="R248" i="1" s="1"/>
  <c r="Q248" i="1" s="1"/>
  <c r="L218" i="1"/>
  <c r="N218" i="1" s="1"/>
  <c r="R218" i="1" s="1"/>
  <c r="Q218" i="1" s="1"/>
  <c r="L14" i="1"/>
  <c r="N14" i="1" s="1"/>
  <c r="R14" i="1" s="1"/>
  <c r="N408" i="1"/>
  <c r="R408" i="1" s="1"/>
  <c r="Q407" i="1"/>
  <c r="N290" i="1"/>
  <c r="R290" i="1" s="1"/>
  <c r="Q290" i="1" s="1"/>
  <c r="L295" i="1"/>
  <c r="N295" i="1" s="1"/>
  <c r="R295" i="1" s="1"/>
  <c r="N416" i="1"/>
  <c r="R416" i="1" s="1"/>
  <c r="L263" i="1"/>
  <c r="N263" i="1" s="1"/>
  <c r="R263" i="1" s="1"/>
  <c r="N76" i="1"/>
  <c r="R76" i="1" s="1"/>
  <c r="L280" i="1"/>
  <c r="N280" i="1" s="1"/>
  <c r="R280" i="1" s="1"/>
  <c r="L201" i="1"/>
  <c r="N201" i="1" s="1"/>
  <c r="R201" i="1" s="1"/>
  <c r="P201" i="1" s="1"/>
  <c r="L123" i="1"/>
  <c r="N123" i="1"/>
  <c r="R123" i="1" s="1"/>
  <c r="N409" i="1"/>
  <c r="R409" i="1" s="1"/>
  <c r="N200" i="1"/>
  <c r="R200" i="1" s="1"/>
  <c r="P200" i="1" s="1"/>
  <c r="L86" i="1"/>
  <c r="N86" i="1" s="1"/>
  <c r="R86" i="1" s="1"/>
  <c r="L38" i="1"/>
  <c r="N38" i="1" s="1"/>
  <c r="R38" i="1" s="1"/>
  <c r="P38" i="1" s="1"/>
  <c r="L307" i="1"/>
  <c r="N307" i="1" s="1"/>
  <c r="R307" i="1" s="1"/>
  <c r="P307" i="1" s="1"/>
  <c r="L276" i="1"/>
  <c r="N276" i="1" s="1"/>
  <c r="R276" i="1" s="1"/>
  <c r="Q276" i="1" s="1"/>
  <c r="L245" i="1"/>
  <c r="N245" i="1" s="1"/>
  <c r="R245" i="1" s="1"/>
  <c r="N215" i="1"/>
  <c r="R215" i="1" s="1"/>
  <c r="L194" i="1"/>
  <c r="N194" i="1"/>
  <c r="R194" i="1" s="1"/>
  <c r="Q194" i="1" s="1"/>
  <c r="L107" i="1"/>
  <c r="N107" i="1" s="1"/>
  <c r="R107" i="1" s="1"/>
  <c r="L101" i="1"/>
  <c r="N101" i="1" s="1"/>
  <c r="R101" i="1" s="1"/>
  <c r="P101" i="1" s="1"/>
  <c r="L89" i="1"/>
  <c r="N89" i="1" s="1"/>
  <c r="R89" i="1" s="1"/>
  <c r="L77" i="1"/>
  <c r="N77" i="1" s="1"/>
  <c r="R77" i="1" s="1"/>
  <c r="L65" i="1"/>
  <c r="N65" i="1" s="1"/>
  <c r="R65" i="1" s="1"/>
  <c r="Q65" i="1" s="1"/>
  <c r="P413" i="1"/>
  <c r="Q413" i="1"/>
  <c r="N275" i="1"/>
  <c r="R275" i="1" s="1"/>
  <c r="L181" i="1"/>
  <c r="N181" i="1" s="1"/>
  <c r="R181" i="1" s="1"/>
  <c r="L148" i="1"/>
  <c r="N148" i="1" s="1"/>
  <c r="R148" i="1" s="1"/>
  <c r="L58" i="1"/>
  <c r="N58" i="1"/>
  <c r="R58" i="1" s="1"/>
  <c r="L39" i="1"/>
  <c r="N39" i="1"/>
  <c r="R39" i="1" s="1"/>
  <c r="Q39" i="1" s="1"/>
  <c r="L74" i="1"/>
  <c r="N74" i="1" s="1"/>
  <c r="R74" i="1" s="1"/>
  <c r="L50" i="1"/>
  <c r="N50" i="1" s="1"/>
  <c r="R50" i="1" s="1"/>
  <c r="L404" i="1"/>
  <c r="N404" i="1"/>
  <c r="R404" i="1" s="1"/>
  <c r="N377" i="1"/>
  <c r="R377" i="1" s="1"/>
  <c r="N266" i="1"/>
  <c r="R266" i="1" s="1"/>
  <c r="Q266" i="1" s="1"/>
  <c r="L265" i="1"/>
  <c r="N265" i="1"/>
  <c r="R265" i="1" s="1"/>
  <c r="Q265" i="1" s="1"/>
  <c r="L259" i="1"/>
  <c r="N259" i="1"/>
  <c r="R259" i="1" s="1"/>
  <c r="P259" i="1" s="1"/>
  <c r="L387" i="1"/>
  <c r="N387" i="1" s="1"/>
  <c r="R387" i="1" s="1"/>
  <c r="L375" i="1"/>
  <c r="N375" i="1"/>
  <c r="R375" i="1" s="1"/>
  <c r="P375" i="1" s="1"/>
  <c r="N288" i="1"/>
  <c r="R288" i="1" s="1"/>
  <c r="Q288" i="1" s="1"/>
  <c r="L270" i="1"/>
  <c r="N270" i="1" s="1"/>
  <c r="R270" i="1" s="1"/>
  <c r="N258" i="1"/>
  <c r="R258" i="1" s="1"/>
  <c r="P258" i="1" s="1"/>
  <c r="L251" i="1"/>
  <c r="N251" i="1" s="1"/>
  <c r="R251" i="1" s="1"/>
  <c r="L221" i="1"/>
  <c r="N221" i="1"/>
  <c r="R221" i="1" s="1"/>
  <c r="L209" i="1"/>
  <c r="N209" i="1" s="1"/>
  <c r="R209" i="1" s="1"/>
  <c r="Q209" i="1" s="1"/>
  <c r="N414" i="1"/>
  <c r="R414" i="1" s="1"/>
  <c r="L272" i="1"/>
  <c r="N272" i="1" s="1"/>
  <c r="R272" i="1" s="1"/>
  <c r="L69" i="1"/>
  <c r="N69" i="1" s="1"/>
  <c r="R69" i="1" s="1"/>
  <c r="P69" i="1" s="1"/>
  <c r="L54" i="1"/>
  <c r="L105" i="1"/>
  <c r="N105" i="1" s="1"/>
  <c r="R105" i="1" s="1"/>
  <c r="L386" i="1"/>
  <c r="N386" i="1" s="1"/>
  <c r="R386" i="1" s="1"/>
  <c r="L380" i="1"/>
  <c r="N380" i="1" s="1"/>
  <c r="R380" i="1" s="1"/>
  <c r="P380" i="1" s="1"/>
  <c r="L371" i="1"/>
  <c r="N371" i="1" s="1"/>
  <c r="R371" i="1" s="1"/>
  <c r="L304" i="1"/>
  <c r="N304" i="1" s="1"/>
  <c r="R304" i="1" s="1"/>
  <c r="P304" i="1" s="1"/>
  <c r="L298" i="1"/>
  <c r="N298" i="1" s="1"/>
  <c r="R298" i="1" s="1"/>
  <c r="P298" i="1" s="1"/>
  <c r="L293" i="1"/>
  <c r="N293" i="1" s="1"/>
  <c r="R293" i="1" s="1"/>
  <c r="L288" i="1"/>
  <c r="L282" i="1"/>
  <c r="N282" i="1" s="1"/>
  <c r="R282" i="1" s="1"/>
  <c r="L382" i="1"/>
  <c r="N382" i="1" s="1"/>
  <c r="R382" i="1" s="1"/>
  <c r="L374" i="1"/>
  <c r="N374" i="1" s="1"/>
  <c r="R374" i="1" s="1"/>
  <c r="L365" i="1"/>
  <c r="N365" i="1" s="1"/>
  <c r="R365" i="1" s="1"/>
  <c r="Q365" i="1" s="1"/>
  <c r="L305" i="1"/>
  <c r="N305" i="1" s="1"/>
  <c r="R305" i="1" s="1"/>
  <c r="P305" i="1" s="1"/>
  <c r="L300" i="1"/>
  <c r="N300" i="1" s="1"/>
  <c r="R300" i="1" s="1"/>
  <c r="L294" i="1"/>
  <c r="N294" i="1" s="1"/>
  <c r="R294" i="1" s="1"/>
  <c r="L289" i="1"/>
  <c r="N289" i="1" s="1"/>
  <c r="R289" i="1" s="1"/>
  <c r="P289" i="1" s="1"/>
  <c r="L284" i="1"/>
  <c r="N284" i="1" s="1"/>
  <c r="R284" i="1" s="1"/>
  <c r="L384" i="1"/>
  <c r="L376" i="1"/>
  <c r="N376" i="1" s="1"/>
  <c r="R376" i="1" s="1"/>
  <c r="L366" i="1"/>
  <c r="N366" i="1" s="1"/>
  <c r="R366" i="1" s="1"/>
  <c r="L306" i="1"/>
  <c r="N306" i="1" s="1"/>
  <c r="R306" i="1" s="1"/>
  <c r="L301" i="1"/>
  <c r="N301" i="1" s="1"/>
  <c r="R301" i="1" s="1"/>
  <c r="L296" i="1"/>
  <c r="N296" i="1" s="1"/>
  <c r="R296" i="1" s="1"/>
  <c r="L290" i="1"/>
  <c r="L285" i="1"/>
  <c r="N285" i="1" s="1"/>
  <c r="R285" i="1" s="1"/>
  <c r="L378" i="1"/>
  <c r="N378" i="1" s="1"/>
  <c r="R378" i="1" s="1"/>
  <c r="L368" i="1"/>
  <c r="N368" i="1" s="1"/>
  <c r="R368" i="1" s="1"/>
  <c r="L308" i="1"/>
  <c r="N308" i="1" s="1"/>
  <c r="R308" i="1" s="1"/>
  <c r="L302" i="1"/>
  <c r="N302" i="1" s="1"/>
  <c r="R302" i="1" s="1"/>
  <c r="L297" i="1"/>
  <c r="N297" i="1" s="1"/>
  <c r="R297" i="1" s="1"/>
  <c r="L292" i="1"/>
  <c r="N292" i="1" s="1"/>
  <c r="R292" i="1" s="1"/>
  <c r="L286" i="1"/>
  <c r="N286" i="1" s="1"/>
  <c r="R286" i="1" s="1"/>
  <c r="Q286" i="1" s="1"/>
  <c r="L281" i="1"/>
  <c r="N281" i="1" s="1"/>
  <c r="R281" i="1" s="1"/>
  <c r="Q281" i="1" s="1"/>
  <c r="L235" i="1"/>
  <c r="N235" i="1" s="1"/>
  <c r="R235" i="1" s="1"/>
  <c r="L233" i="1"/>
  <c r="N233" i="1" s="1"/>
  <c r="R233" i="1" s="1"/>
  <c r="L208" i="1"/>
  <c r="N208" i="1" s="1"/>
  <c r="R208" i="1" s="1"/>
  <c r="Q208" i="1" s="1"/>
  <c r="L204" i="1"/>
  <c r="N204" i="1" s="1"/>
  <c r="R204" i="1" s="1"/>
  <c r="L200" i="1"/>
  <c r="L193" i="1"/>
  <c r="N193" i="1" s="1"/>
  <c r="R193" i="1" s="1"/>
  <c r="L189" i="1"/>
  <c r="N189" i="1" s="1"/>
  <c r="R189" i="1" s="1"/>
  <c r="L182" i="1"/>
  <c r="N182" i="1" s="1"/>
  <c r="R182" i="1" s="1"/>
  <c r="Q182" i="1" s="1"/>
  <c r="L167" i="1"/>
  <c r="N167" i="1" s="1"/>
  <c r="R167" i="1" s="1"/>
  <c r="P167" i="1" s="1"/>
  <c r="L156" i="1"/>
  <c r="L141" i="1"/>
  <c r="N141" i="1" s="1"/>
  <c r="R141" i="1" s="1"/>
  <c r="L127" i="1"/>
  <c r="N127" i="1" s="1"/>
  <c r="R127" i="1" s="1"/>
  <c r="L116" i="1"/>
  <c r="N116" i="1" s="1"/>
  <c r="R116" i="1" s="1"/>
  <c r="Q116" i="1" s="1"/>
  <c r="L115" i="1"/>
  <c r="N115" i="1" s="1"/>
  <c r="R115" i="1" s="1"/>
  <c r="L385" i="1"/>
  <c r="L381" i="1"/>
  <c r="N381" i="1" s="1"/>
  <c r="R381" i="1" s="1"/>
  <c r="L377" i="1"/>
  <c r="L373" i="1"/>
  <c r="N373" i="1" s="1"/>
  <c r="R373" i="1" s="1"/>
  <c r="L367" i="1"/>
  <c r="N367" i="1" s="1"/>
  <c r="R367" i="1" s="1"/>
  <c r="Q367" i="1" s="1"/>
  <c r="L364" i="1"/>
  <c r="N364" i="1" s="1"/>
  <c r="R364" i="1" s="1"/>
  <c r="L239" i="1"/>
  <c r="N239" i="1" s="1"/>
  <c r="R239" i="1" s="1"/>
  <c r="L236" i="1"/>
  <c r="N236" i="1" s="1"/>
  <c r="R236" i="1" s="1"/>
  <c r="P236" i="1" s="1"/>
  <c r="L175" i="1"/>
  <c r="N175" i="1" s="1"/>
  <c r="R175" i="1" s="1"/>
  <c r="L168" i="1"/>
  <c r="N168" i="1" s="1"/>
  <c r="R168" i="1" s="1"/>
  <c r="L149" i="1"/>
  <c r="N149" i="1" s="1"/>
  <c r="R149" i="1" s="1"/>
  <c r="P149" i="1" s="1"/>
  <c r="L135" i="1"/>
  <c r="N135" i="1" s="1"/>
  <c r="R135" i="1" s="1"/>
  <c r="L128" i="1"/>
  <c r="N128" i="1" s="1"/>
  <c r="R128" i="1" s="1"/>
  <c r="L243" i="1"/>
  <c r="N243" i="1" s="1"/>
  <c r="R243" i="1" s="1"/>
  <c r="L240" i="1"/>
  <c r="N240" i="1" s="1"/>
  <c r="R240" i="1" s="1"/>
  <c r="Q240" i="1" s="1"/>
  <c r="L228" i="1"/>
  <c r="N228" i="1" s="1"/>
  <c r="R228" i="1" s="1"/>
  <c r="L223" i="1"/>
  <c r="N223" i="1" s="1"/>
  <c r="R223" i="1" s="1"/>
  <c r="L222" i="1"/>
  <c r="N222" i="1" s="1"/>
  <c r="R222" i="1" s="1"/>
  <c r="L184" i="1"/>
  <c r="N184" i="1" s="1"/>
  <c r="R184" i="1" s="1"/>
  <c r="L177" i="1"/>
  <c r="N177" i="1" s="1"/>
  <c r="R177" i="1" s="1"/>
  <c r="L165" i="1"/>
  <c r="N165" i="1" s="1"/>
  <c r="R165" i="1" s="1"/>
  <c r="Q165" i="1" s="1"/>
  <c r="L143" i="1"/>
  <c r="N143" i="1" s="1"/>
  <c r="R143" i="1" s="1"/>
  <c r="L136" i="1"/>
  <c r="N136" i="1" s="1"/>
  <c r="R136" i="1" s="1"/>
  <c r="L279" i="1"/>
  <c r="N279" i="1" s="1"/>
  <c r="R279" i="1" s="1"/>
  <c r="P279" i="1" s="1"/>
  <c r="L277" i="1"/>
  <c r="N277" i="1" s="1"/>
  <c r="R277" i="1" s="1"/>
  <c r="L275" i="1"/>
  <c r="L273" i="1"/>
  <c r="N273" i="1" s="1"/>
  <c r="R273" i="1" s="1"/>
  <c r="L271" i="1"/>
  <c r="N271" i="1" s="1"/>
  <c r="R271" i="1" s="1"/>
  <c r="P271" i="1" s="1"/>
  <c r="L269" i="1"/>
  <c r="N269" i="1" s="1"/>
  <c r="R269" i="1" s="1"/>
  <c r="L268" i="1"/>
  <c r="N268" i="1" s="1"/>
  <c r="R268" i="1" s="1"/>
  <c r="L266" i="1"/>
  <c r="L264" i="1"/>
  <c r="N264" i="1" s="1"/>
  <c r="R264" i="1" s="1"/>
  <c r="L262" i="1"/>
  <c r="N262" i="1" s="1"/>
  <c r="R262" i="1" s="1"/>
  <c r="L260" i="1"/>
  <c r="N260" i="1" s="1"/>
  <c r="R260" i="1" s="1"/>
  <c r="Q260" i="1" s="1"/>
  <c r="L258" i="1"/>
  <c r="L255" i="1"/>
  <c r="N255" i="1" s="1"/>
  <c r="R255" i="1" s="1"/>
  <c r="P255" i="1" s="1"/>
  <c r="L254" i="1"/>
  <c r="N254" i="1" s="1"/>
  <c r="R254" i="1" s="1"/>
  <c r="P254" i="1" s="1"/>
  <c r="L252" i="1"/>
  <c r="N252" i="1" s="1"/>
  <c r="R252" i="1" s="1"/>
  <c r="P252" i="1" s="1"/>
  <c r="L250" i="1"/>
  <c r="N250" i="1" s="1"/>
  <c r="R250" i="1" s="1"/>
  <c r="P250" i="1" s="1"/>
  <c r="L247" i="1"/>
  <c r="N247" i="1" s="1"/>
  <c r="R247" i="1" s="1"/>
  <c r="P247" i="1" s="1"/>
  <c r="L246" i="1"/>
  <c r="N246" i="1" s="1"/>
  <c r="R246" i="1" s="1"/>
  <c r="L242" i="1"/>
  <c r="N242" i="1" s="1"/>
  <c r="R242" i="1" s="1"/>
  <c r="P242" i="1" s="1"/>
  <c r="L232" i="1"/>
  <c r="N232" i="1" s="1"/>
  <c r="R232" i="1" s="1"/>
  <c r="L229" i="1"/>
  <c r="L227" i="1"/>
  <c r="N227" i="1" s="1"/>
  <c r="R227" i="1" s="1"/>
  <c r="L216" i="1"/>
  <c r="N216" i="1" s="1"/>
  <c r="R216" i="1" s="1"/>
  <c r="L215" i="1"/>
  <c r="L210" i="1"/>
  <c r="N210" i="1" s="1"/>
  <c r="R210" i="1" s="1"/>
  <c r="L206" i="1"/>
  <c r="N206" i="1" s="1"/>
  <c r="R206" i="1" s="1"/>
  <c r="L202" i="1"/>
  <c r="N202" i="1" s="1"/>
  <c r="R202" i="1" s="1"/>
  <c r="L196" i="1"/>
  <c r="N196" i="1" s="1"/>
  <c r="R196" i="1" s="1"/>
  <c r="Q196" i="1" s="1"/>
  <c r="L191" i="1"/>
  <c r="N191" i="1" s="1"/>
  <c r="R191" i="1" s="1"/>
  <c r="L185" i="1"/>
  <c r="N185" i="1" s="1"/>
  <c r="R185" i="1" s="1"/>
  <c r="Q185" i="1" s="1"/>
  <c r="L173" i="1"/>
  <c r="N173" i="1" s="1"/>
  <c r="R173" i="1" s="1"/>
  <c r="L155" i="1"/>
  <c r="N155" i="1" s="1"/>
  <c r="R155" i="1" s="1"/>
  <c r="L144" i="1"/>
  <c r="N144" i="1" s="1"/>
  <c r="R144" i="1" s="1"/>
  <c r="L133" i="1"/>
  <c r="N133" i="1" s="1"/>
  <c r="R133" i="1" s="1"/>
  <c r="P133" i="1" s="1"/>
  <c r="L244" i="1"/>
  <c r="N244" i="1" s="1"/>
  <c r="R244" i="1" s="1"/>
  <c r="L241" i="1"/>
  <c r="N241" i="1" s="1"/>
  <c r="R241" i="1" s="1"/>
  <c r="L237" i="1"/>
  <c r="N237" i="1" s="1"/>
  <c r="R237" i="1" s="1"/>
  <c r="L230" i="1"/>
  <c r="N230" i="1" s="1"/>
  <c r="R230" i="1" s="1"/>
  <c r="L226" i="1"/>
  <c r="N226" i="1" s="1"/>
  <c r="R226" i="1" s="1"/>
  <c r="L224" i="1"/>
  <c r="N224" i="1" s="1"/>
  <c r="R224" i="1" s="1"/>
  <c r="L217" i="1"/>
  <c r="N217" i="1" s="1"/>
  <c r="R217" i="1" s="1"/>
  <c r="L183" i="1"/>
  <c r="N183" i="1" s="1"/>
  <c r="R183" i="1" s="1"/>
  <c r="L174" i="1"/>
  <c r="N174" i="1" s="1"/>
  <c r="R174" i="1" s="1"/>
  <c r="P174" i="1" s="1"/>
  <c r="L195" i="1"/>
  <c r="N195" i="1" s="1"/>
  <c r="R195" i="1" s="1"/>
  <c r="P195" i="1" s="1"/>
  <c r="L154" i="1"/>
  <c r="N154" i="1" s="1"/>
  <c r="R154" i="1" s="1"/>
  <c r="L142" i="1"/>
  <c r="N142" i="1" s="1"/>
  <c r="R142" i="1" s="1"/>
  <c r="P142" i="1" s="1"/>
  <c r="L134" i="1"/>
  <c r="N134" i="1" s="1"/>
  <c r="R134" i="1" s="1"/>
  <c r="L126" i="1"/>
  <c r="N126" i="1" s="1"/>
  <c r="R126" i="1" s="1"/>
  <c r="Q126" i="1" s="1"/>
  <c r="L125" i="1"/>
  <c r="N125" i="1" s="1"/>
  <c r="R125" i="1" s="1"/>
  <c r="Q125" i="1" s="1"/>
  <c r="L118" i="1"/>
  <c r="N118" i="1" s="1"/>
  <c r="R118" i="1" s="1"/>
  <c r="P118" i="1" s="1"/>
  <c r="L117" i="1"/>
  <c r="N117" i="1" s="1"/>
  <c r="R117" i="1" s="1"/>
  <c r="Q117" i="1" s="1"/>
  <c r="L220" i="1"/>
  <c r="N220" i="1" s="1"/>
  <c r="R220" i="1" s="1"/>
  <c r="L213" i="1"/>
  <c r="N213" i="1" s="1"/>
  <c r="R213" i="1" s="1"/>
  <c r="P213" i="1" s="1"/>
  <c r="L207" i="1"/>
  <c r="N207" i="1" s="1"/>
  <c r="R207" i="1" s="1"/>
  <c r="L203" i="1"/>
  <c r="N203" i="1" s="1"/>
  <c r="R203" i="1" s="1"/>
  <c r="L199" i="1"/>
  <c r="N199" i="1" s="1"/>
  <c r="R199" i="1" s="1"/>
  <c r="L192" i="1"/>
  <c r="N192" i="1" s="1"/>
  <c r="R192" i="1" s="1"/>
  <c r="L188" i="1"/>
  <c r="N188" i="1" s="1"/>
  <c r="R188" i="1" s="1"/>
  <c r="P188" i="1" s="1"/>
  <c r="L186" i="1"/>
  <c r="N186" i="1" s="1"/>
  <c r="R186" i="1" s="1"/>
  <c r="L180" i="1"/>
  <c r="N180" i="1" s="1"/>
  <c r="R180" i="1" s="1"/>
  <c r="L178" i="1"/>
  <c r="N178" i="1" s="1"/>
  <c r="R178" i="1" s="1"/>
  <c r="Q178" i="1" s="1"/>
  <c r="L171" i="1"/>
  <c r="N171" i="1" s="1"/>
  <c r="R171" i="1" s="1"/>
  <c r="L169" i="1"/>
  <c r="N169" i="1" s="1"/>
  <c r="R169" i="1" s="1"/>
  <c r="L163" i="1"/>
  <c r="N163" i="1" s="1"/>
  <c r="R163" i="1" s="1"/>
  <c r="Q163" i="1" s="1"/>
  <c r="L160" i="1"/>
  <c r="N160" i="1" s="1"/>
  <c r="R160" i="1" s="1"/>
  <c r="L147" i="1"/>
  <c r="N147" i="1" s="1"/>
  <c r="R147" i="1" s="1"/>
  <c r="L145" i="1"/>
  <c r="N145" i="1" s="1"/>
  <c r="R145" i="1" s="1"/>
  <c r="L139" i="1"/>
  <c r="N139" i="1" s="1"/>
  <c r="R139" i="1" s="1"/>
  <c r="Q139" i="1" s="1"/>
  <c r="L137" i="1"/>
  <c r="N137" i="1" s="1"/>
  <c r="R137" i="1" s="1"/>
  <c r="L131" i="1"/>
  <c r="N131" i="1" s="1"/>
  <c r="R131" i="1" s="1"/>
  <c r="L129" i="1"/>
  <c r="N129" i="1" s="1"/>
  <c r="R129" i="1" s="1"/>
  <c r="L120" i="1"/>
  <c r="N120" i="1" s="1"/>
  <c r="R120" i="1" s="1"/>
  <c r="L119" i="1"/>
  <c r="N119" i="1" s="1"/>
  <c r="R119" i="1" s="1"/>
  <c r="L112" i="1"/>
  <c r="N112" i="1" s="1"/>
  <c r="R112" i="1" s="1"/>
  <c r="P112" i="1" s="1"/>
  <c r="L111" i="1"/>
  <c r="N111" i="1" s="1"/>
  <c r="R111" i="1" s="1"/>
  <c r="P111" i="1" s="1"/>
  <c r="L87" i="1"/>
  <c r="N87" i="1" s="1"/>
  <c r="R87" i="1" s="1"/>
  <c r="L187" i="1"/>
  <c r="N187" i="1" s="1"/>
  <c r="R187" i="1" s="1"/>
  <c r="P187" i="1" s="1"/>
  <c r="L179" i="1"/>
  <c r="N179" i="1" s="1"/>
  <c r="R179" i="1" s="1"/>
  <c r="L170" i="1"/>
  <c r="N170" i="1" s="1"/>
  <c r="R170" i="1" s="1"/>
  <c r="L161" i="1"/>
  <c r="N161" i="1" s="1"/>
  <c r="R161" i="1" s="1"/>
  <c r="L146" i="1"/>
  <c r="N146" i="1" s="1"/>
  <c r="R146" i="1" s="1"/>
  <c r="Q146" i="1" s="1"/>
  <c r="L138" i="1"/>
  <c r="N138" i="1" s="1"/>
  <c r="R138" i="1" s="1"/>
  <c r="L130" i="1"/>
  <c r="N130" i="1" s="1"/>
  <c r="R130" i="1" s="1"/>
  <c r="L122" i="1"/>
  <c r="N122" i="1" s="1"/>
  <c r="R122" i="1" s="1"/>
  <c r="L121" i="1"/>
  <c r="N121" i="1" s="1"/>
  <c r="R121" i="1" s="1"/>
  <c r="L114" i="1"/>
  <c r="N114" i="1" s="1"/>
  <c r="R114" i="1" s="1"/>
  <c r="L113" i="1"/>
  <c r="N113" i="1" s="1"/>
  <c r="R113" i="1" s="1"/>
  <c r="L108" i="1"/>
  <c r="N108" i="1" s="1"/>
  <c r="R108" i="1" s="1"/>
  <c r="Q108" i="1" s="1"/>
  <c r="L78" i="1"/>
  <c r="N78" i="1" s="1"/>
  <c r="R78" i="1" s="1"/>
  <c r="P78" i="1" s="1"/>
  <c r="L392" i="1"/>
  <c r="N392" i="1" s="1"/>
  <c r="R392" i="1" s="1"/>
  <c r="L109" i="1"/>
  <c r="N109" i="1" s="1"/>
  <c r="R109" i="1" s="1"/>
  <c r="L104" i="1"/>
  <c r="N104" i="1" s="1"/>
  <c r="R104" i="1" s="1"/>
  <c r="P104" i="1" s="1"/>
  <c r="L99" i="1"/>
  <c r="N99" i="1" s="1"/>
  <c r="R99" i="1" s="1"/>
  <c r="L98" i="1"/>
  <c r="N98" i="1" s="1"/>
  <c r="R98" i="1" s="1"/>
  <c r="L91" i="1"/>
  <c r="N91" i="1" s="1"/>
  <c r="R91" i="1" s="1"/>
  <c r="L83" i="1"/>
  <c r="N83" i="1" s="1"/>
  <c r="R83" i="1" s="1"/>
  <c r="L75" i="1"/>
  <c r="N75" i="1" s="1"/>
  <c r="R75" i="1" s="1"/>
  <c r="L71" i="1"/>
  <c r="N71" i="1" s="1"/>
  <c r="R71" i="1" s="1"/>
  <c r="L60" i="1"/>
  <c r="N60" i="1" s="1"/>
  <c r="R60" i="1" s="1"/>
  <c r="Q60" i="1" s="1"/>
  <c r="L56" i="1"/>
  <c r="N56" i="1" s="1"/>
  <c r="R56" i="1" s="1"/>
  <c r="L96" i="1"/>
  <c r="N96" i="1" s="1"/>
  <c r="R96" i="1" s="1"/>
  <c r="L84" i="1"/>
  <c r="N84" i="1" s="1"/>
  <c r="R84" i="1" s="1"/>
  <c r="L402" i="1"/>
  <c r="N402" i="1" s="1"/>
  <c r="R402" i="1" s="1"/>
  <c r="L397" i="1"/>
  <c r="N397" i="1" s="1"/>
  <c r="R397" i="1" s="1"/>
  <c r="Q397" i="1" s="1"/>
  <c r="L110" i="1"/>
  <c r="N110" i="1" s="1"/>
  <c r="R110" i="1" s="1"/>
  <c r="P110" i="1" s="1"/>
  <c r="L106" i="1"/>
  <c r="N106" i="1" s="1"/>
  <c r="R106" i="1" s="1"/>
  <c r="Q106" i="1" s="1"/>
  <c r="L100" i="1"/>
  <c r="L92" i="1"/>
  <c r="N92" i="1" s="1"/>
  <c r="R92" i="1" s="1"/>
  <c r="L80" i="1"/>
  <c r="N80" i="1" s="1"/>
  <c r="R80" i="1" s="1"/>
  <c r="L72" i="1"/>
  <c r="N72" i="1" s="1"/>
  <c r="R72" i="1" s="1"/>
  <c r="L67" i="1"/>
  <c r="N67" i="1" s="1"/>
  <c r="R67" i="1" s="1"/>
  <c r="Q67" i="1" s="1"/>
  <c r="L52" i="1"/>
  <c r="N52" i="1" s="1"/>
  <c r="R52" i="1" s="1"/>
  <c r="L34" i="1"/>
  <c r="N34" i="1" s="1"/>
  <c r="R34" i="1" s="1"/>
  <c r="L17" i="1"/>
  <c r="N17" i="1" s="1"/>
  <c r="R17" i="1" s="1"/>
  <c r="L393" i="1"/>
  <c r="N393" i="1" s="1"/>
  <c r="R393" i="1" s="1"/>
  <c r="L103" i="1"/>
  <c r="N103" i="1" s="1"/>
  <c r="R103" i="1" s="1"/>
  <c r="L95" i="1"/>
  <c r="N95" i="1" s="1"/>
  <c r="R95" i="1" s="1"/>
  <c r="L79" i="1"/>
  <c r="N79" i="1" s="1"/>
  <c r="R79" i="1" s="1"/>
  <c r="L76" i="1"/>
  <c r="L68" i="1"/>
  <c r="N68" i="1" s="1"/>
  <c r="R68" i="1" s="1"/>
  <c r="L63" i="1"/>
  <c r="N63" i="1" s="1"/>
  <c r="R63" i="1" s="1"/>
  <c r="L53" i="1"/>
  <c r="N53" i="1" s="1"/>
  <c r="R53" i="1" s="1"/>
  <c r="L48" i="1"/>
  <c r="N48" i="1" s="1"/>
  <c r="R48" i="1" s="1"/>
  <c r="L19" i="1"/>
  <c r="N19" i="1" s="1"/>
  <c r="R19" i="1" s="1"/>
  <c r="P19" i="1" s="1"/>
  <c r="L12" i="1"/>
  <c r="N12" i="1" s="1"/>
  <c r="R12" i="1" s="1"/>
  <c r="L88" i="1"/>
  <c r="N88" i="1" s="1"/>
  <c r="R88" i="1" s="1"/>
  <c r="P88" i="1" s="1"/>
  <c r="L64" i="1"/>
  <c r="N64" i="1" s="1"/>
  <c r="R64" i="1" s="1"/>
  <c r="L59" i="1"/>
  <c r="N59" i="1" s="1"/>
  <c r="R59" i="1" s="1"/>
  <c r="Q59" i="1" s="1"/>
  <c r="L49" i="1"/>
  <c r="N49" i="1" s="1"/>
  <c r="R49" i="1" s="1"/>
  <c r="L47" i="1"/>
  <c r="N47" i="1" s="1"/>
  <c r="R47" i="1" s="1"/>
  <c r="L27" i="1"/>
  <c r="N27" i="1" s="1"/>
  <c r="R27" i="1" s="1"/>
  <c r="L398" i="1"/>
  <c r="N398" i="1" s="1"/>
  <c r="R398" i="1" s="1"/>
  <c r="L15" i="1"/>
  <c r="N15" i="1" s="1"/>
  <c r="R15" i="1" s="1"/>
  <c r="Q15" i="1" s="1"/>
  <c r="L45" i="1"/>
  <c r="N45" i="1" s="1"/>
  <c r="R45" i="1" s="1"/>
  <c r="L43" i="1"/>
  <c r="N43" i="1" s="1"/>
  <c r="R43" i="1" s="1"/>
  <c r="L41" i="1"/>
  <c r="N41" i="1" s="1"/>
  <c r="R41" i="1" s="1"/>
  <c r="L40" i="1"/>
  <c r="N40" i="1" s="1"/>
  <c r="R40" i="1" s="1"/>
  <c r="P40" i="1" s="1"/>
  <c r="L31" i="1"/>
  <c r="N31" i="1" s="1"/>
  <c r="R31" i="1" s="1"/>
  <c r="L28" i="1"/>
  <c r="N28" i="1" s="1"/>
  <c r="R28" i="1" s="1"/>
  <c r="L25" i="1"/>
  <c r="N25" i="1" s="1"/>
  <c r="R25" i="1" s="1"/>
  <c r="L16" i="1"/>
  <c r="N16" i="1" s="1"/>
  <c r="R16" i="1" s="1"/>
  <c r="L13" i="1"/>
  <c r="N13" i="1" s="1"/>
  <c r="R13" i="1" s="1"/>
  <c r="L35" i="1"/>
  <c r="N35" i="1" s="1"/>
  <c r="R35" i="1" s="1"/>
  <c r="L32" i="1"/>
  <c r="N32" i="1" s="1"/>
  <c r="R32" i="1" s="1"/>
  <c r="L26" i="1"/>
  <c r="N26" i="1" s="1"/>
  <c r="R26" i="1" s="1"/>
  <c r="L23" i="1"/>
  <c r="N23" i="1" s="1"/>
  <c r="R23" i="1" s="1"/>
  <c r="L21" i="1"/>
  <c r="N21" i="1" s="1"/>
  <c r="R21" i="1" s="1"/>
  <c r="L396" i="1"/>
  <c r="N396" i="1" s="1"/>
  <c r="R396" i="1" s="1"/>
  <c r="L394" i="1"/>
  <c r="N394" i="1" s="1"/>
  <c r="R394" i="1" s="1"/>
  <c r="L8" i="1"/>
  <c r="N8" i="1" s="1"/>
  <c r="R8" i="1" s="1"/>
  <c r="P8" i="1" s="1"/>
  <c r="L390" i="1"/>
  <c r="N390" i="1" s="1"/>
  <c r="R390" i="1" s="1"/>
  <c r="L36" i="1"/>
  <c r="N36" i="1" s="1"/>
  <c r="R36" i="1" s="1"/>
  <c r="P36" i="1" s="1"/>
  <c r="L401" i="1"/>
  <c r="N401" i="1" s="1"/>
  <c r="R401" i="1" s="1"/>
  <c r="L399" i="1"/>
  <c r="N399" i="1" s="1"/>
  <c r="R399" i="1" s="1"/>
  <c r="Q399" i="1" s="1"/>
  <c r="L22" i="1"/>
  <c r="N22" i="1" s="1"/>
  <c r="R22" i="1" s="1"/>
  <c r="Q22" i="1" s="1"/>
  <c r="L395" i="1"/>
  <c r="N395" i="1" s="1"/>
  <c r="R395" i="1" s="1"/>
  <c r="L391" i="1"/>
  <c r="N391" i="1" s="1"/>
  <c r="R391" i="1" s="1"/>
  <c r="Q391" i="1" s="1"/>
  <c r="L388" i="1"/>
  <c r="N388" i="1" s="1"/>
  <c r="R388" i="1" s="1"/>
  <c r="L37" i="1"/>
  <c r="N37" i="1" s="1"/>
  <c r="R37" i="1" s="1"/>
  <c r="L33" i="1"/>
  <c r="N33" i="1" s="1"/>
  <c r="R33" i="1" s="1"/>
  <c r="L29" i="1"/>
  <c r="N29" i="1" s="1"/>
  <c r="R29" i="1" s="1"/>
  <c r="L403" i="1"/>
  <c r="N403" i="1" s="1"/>
  <c r="R403" i="1" s="1"/>
  <c r="P403" i="1" s="1"/>
  <c r="L400" i="1"/>
  <c r="N400" i="1" s="1"/>
  <c r="R400" i="1" s="1"/>
  <c r="P405" i="1" l="1"/>
  <c r="P415" i="1"/>
  <c r="P412" i="1"/>
  <c r="Q411" i="1"/>
  <c r="Q253" i="1"/>
  <c r="Q258" i="1"/>
  <c r="P278" i="1"/>
  <c r="P126" i="1"/>
  <c r="P139" i="1"/>
  <c r="Q188" i="1"/>
  <c r="Q255" i="1"/>
  <c r="P194" i="1"/>
  <c r="Q252" i="1"/>
  <c r="Q404" i="1"/>
  <c r="P404" i="1"/>
  <c r="Q395" i="1"/>
  <c r="P395" i="1"/>
  <c r="Q227" i="1"/>
  <c r="P227" i="1"/>
  <c r="P240" i="1"/>
  <c r="Q380" i="1"/>
  <c r="P39" i="1"/>
  <c r="Q200" i="1"/>
  <c r="Q118" i="1"/>
  <c r="Q142" i="1"/>
  <c r="P165" i="1"/>
  <c r="Q104" i="1"/>
  <c r="P116" i="1"/>
  <c r="P178" i="1"/>
  <c r="P57" i="1"/>
  <c r="P143" i="1"/>
  <c r="Q143" i="1"/>
  <c r="P140" i="1"/>
  <c r="Q140" i="1"/>
  <c r="Q271" i="1"/>
  <c r="Q133" i="1"/>
  <c r="P67" i="1"/>
  <c r="P399" i="1"/>
  <c r="P60" i="1"/>
  <c r="P65" i="1"/>
  <c r="Q242" i="1"/>
  <c r="Q73" i="1"/>
  <c r="P124" i="1"/>
  <c r="P125" i="1"/>
  <c r="Q78" i="1"/>
  <c r="Q8" i="1"/>
  <c r="Q19" i="1"/>
  <c r="P208" i="1"/>
  <c r="P397" i="1"/>
  <c r="Q38" i="1"/>
  <c r="Q261" i="1"/>
  <c r="P306" i="1"/>
  <c r="Q306" i="1"/>
  <c r="P282" i="1"/>
  <c r="Q282" i="1"/>
  <c r="Q264" i="1"/>
  <c r="P264" i="1"/>
  <c r="Q161" i="1"/>
  <c r="P161" i="1"/>
  <c r="Q44" i="1"/>
  <c r="P44" i="1"/>
  <c r="P46" i="1"/>
  <c r="Q46" i="1"/>
  <c r="P131" i="1"/>
  <c r="Q131" i="1"/>
  <c r="Q50" i="1"/>
  <c r="P50" i="1"/>
  <c r="P81" i="1"/>
  <c r="Q81" i="1"/>
  <c r="Q35" i="1"/>
  <c r="P35" i="1"/>
  <c r="P77" i="1"/>
  <c r="Q77" i="1"/>
  <c r="P275" i="1"/>
  <c r="Q275" i="1"/>
  <c r="P190" i="1"/>
  <c r="Q190" i="1"/>
  <c r="P396" i="1"/>
  <c r="Q396" i="1"/>
  <c r="Q164" i="1"/>
  <c r="P164" i="1"/>
  <c r="P287" i="1"/>
  <c r="Q287" i="1"/>
  <c r="P163" i="1"/>
  <c r="Q375" i="1"/>
  <c r="Q289" i="1"/>
  <c r="Q30" i="1"/>
  <c r="P260" i="1"/>
  <c r="Q69" i="1"/>
  <c r="P290" i="1"/>
  <c r="Q174" i="1"/>
  <c r="P117" i="1"/>
  <c r="P248" i="1"/>
  <c r="P303" i="1"/>
  <c r="Q94" i="1"/>
  <c r="P93" i="1"/>
  <c r="P146" i="1"/>
  <c r="P182" i="1"/>
  <c r="Q167" i="1"/>
  <c r="P281" i="1"/>
  <c r="P108" i="1"/>
  <c r="Q110" i="1"/>
  <c r="Q101" i="1"/>
  <c r="P61" i="1"/>
  <c r="P211" i="1"/>
  <c r="Q247" i="1"/>
  <c r="P225" i="1"/>
  <c r="Q225" i="1"/>
  <c r="Q221" i="1"/>
  <c r="P221" i="1"/>
  <c r="P24" i="1"/>
  <c r="Q24" i="1"/>
  <c r="Q28" i="1"/>
  <c r="P28" i="1"/>
  <c r="Q145" i="1"/>
  <c r="P145" i="1"/>
  <c r="P203" i="1"/>
  <c r="Q203" i="1"/>
  <c r="P364" i="1"/>
  <c r="Q364" i="1"/>
  <c r="P183" i="1"/>
  <c r="Q183" i="1"/>
  <c r="P223" i="1"/>
  <c r="Q223" i="1"/>
  <c r="P245" i="1"/>
  <c r="Q245" i="1"/>
  <c r="P98" i="1"/>
  <c r="Q98" i="1"/>
  <c r="P228" i="1"/>
  <c r="Q228" i="1"/>
  <c r="Q251" i="1"/>
  <c r="P251" i="1"/>
  <c r="Q181" i="1"/>
  <c r="P181" i="1"/>
  <c r="Q27" i="1"/>
  <c r="P27" i="1"/>
  <c r="P41" i="1"/>
  <c r="Q41" i="1"/>
  <c r="P52" i="1"/>
  <c r="Q52" i="1"/>
  <c r="Q220" i="1"/>
  <c r="P220" i="1"/>
  <c r="P244" i="1"/>
  <c r="Q244" i="1"/>
  <c r="P267" i="1"/>
  <c r="Q267" i="1"/>
  <c r="P130" i="1"/>
  <c r="Q130" i="1"/>
  <c r="Q285" i="1"/>
  <c r="P285" i="1"/>
  <c r="Q393" i="1"/>
  <c r="P393" i="1"/>
  <c r="P268" i="1"/>
  <c r="Q268" i="1"/>
  <c r="P84" i="1"/>
  <c r="Q84" i="1"/>
  <c r="P160" i="1"/>
  <c r="Q160" i="1"/>
  <c r="P43" i="1"/>
  <c r="Q43" i="1"/>
  <c r="Q202" i="1"/>
  <c r="P202" i="1"/>
  <c r="Q204" i="1"/>
  <c r="P204" i="1"/>
  <c r="Q102" i="1"/>
  <c r="P102" i="1"/>
  <c r="Q230" i="1"/>
  <c r="P230" i="1"/>
  <c r="Q277" i="1"/>
  <c r="P277" i="1"/>
  <c r="P128" i="1"/>
  <c r="Q128" i="1"/>
  <c r="Q136" i="1"/>
  <c r="P136" i="1"/>
  <c r="Q249" i="1"/>
  <c r="P249" i="1"/>
  <c r="P12" i="1"/>
  <c r="Q12" i="1"/>
  <c r="P37" i="1"/>
  <c r="Q37" i="1"/>
  <c r="P113" i="1"/>
  <c r="Q113" i="1"/>
  <c r="Q53" i="1"/>
  <c r="P53" i="1"/>
  <c r="P74" i="1"/>
  <c r="Q74" i="1"/>
  <c r="Q186" i="1"/>
  <c r="P186" i="1"/>
  <c r="P222" i="1"/>
  <c r="Q222" i="1"/>
  <c r="P17" i="1"/>
  <c r="Q17" i="1"/>
  <c r="Q217" i="1"/>
  <c r="P217" i="1"/>
  <c r="Q381" i="1"/>
  <c r="P381" i="1"/>
  <c r="P87" i="1"/>
  <c r="Q87" i="1"/>
  <c r="P45" i="1"/>
  <c r="Q45" i="1"/>
  <c r="Q71" i="1"/>
  <c r="P71" i="1"/>
  <c r="Q238" i="1"/>
  <c r="P238" i="1"/>
  <c r="P89" i="1"/>
  <c r="Q89" i="1"/>
  <c r="P121" i="1"/>
  <c r="Q121" i="1"/>
  <c r="Q262" i="1"/>
  <c r="P262" i="1"/>
  <c r="Q95" i="1"/>
  <c r="P95" i="1"/>
  <c r="P365" i="1"/>
  <c r="Q134" i="1"/>
  <c r="P134" i="1"/>
  <c r="Q99" i="1"/>
  <c r="P99" i="1"/>
  <c r="Q192" i="1"/>
  <c r="P192" i="1"/>
  <c r="P292" i="1"/>
  <c r="Q292" i="1"/>
  <c r="Q307" i="1"/>
  <c r="P231" i="1"/>
  <c r="Q231" i="1"/>
  <c r="P199" i="1"/>
  <c r="Q199" i="1"/>
  <c r="Q155" i="1"/>
  <c r="P155" i="1"/>
  <c r="Q184" i="1"/>
  <c r="P184" i="1"/>
  <c r="P180" i="1"/>
  <c r="Q180" i="1"/>
  <c r="P123" i="1"/>
  <c r="Q123" i="1"/>
  <c r="P109" i="1"/>
  <c r="Q109" i="1"/>
  <c r="P284" i="1"/>
  <c r="Q284" i="1"/>
  <c r="Q301" i="1"/>
  <c r="P301" i="1"/>
  <c r="Q16" i="1"/>
  <c r="P16" i="1"/>
  <c r="P293" i="1"/>
  <c r="Q293" i="1"/>
  <c r="P72" i="1"/>
  <c r="Q72" i="1"/>
  <c r="Q120" i="1"/>
  <c r="P120" i="1"/>
  <c r="P283" i="1"/>
  <c r="Q283" i="1"/>
  <c r="P391" i="1"/>
  <c r="Q398" i="1"/>
  <c r="P398" i="1"/>
  <c r="Q82" i="1"/>
  <c r="P82" i="1"/>
  <c r="P299" i="1"/>
  <c r="Q299" i="1"/>
  <c r="P383" i="1"/>
  <c r="Q383" i="1"/>
  <c r="Q31" i="1"/>
  <c r="P31" i="1"/>
  <c r="P392" i="1"/>
  <c r="Q392" i="1"/>
  <c r="P179" i="1"/>
  <c r="Q179" i="1"/>
  <c r="Q147" i="1"/>
  <c r="P147" i="1"/>
  <c r="Q207" i="1"/>
  <c r="P207" i="1"/>
  <c r="Q246" i="1"/>
  <c r="P246" i="1"/>
  <c r="P269" i="1"/>
  <c r="Q269" i="1"/>
  <c r="P189" i="1"/>
  <c r="Q189" i="1"/>
  <c r="P308" i="1"/>
  <c r="Q308" i="1"/>
  <c r="P371" i="1"/>
  <c r="Q371" i="1"/>
  <c r="P288" i="1"/>
  <c r="Q376" i="1"/>
  <c r="P376" i="1"/>
  <c r="Q374" i="1"/>
  <c r="P374" i="1"/>
  <c r="Q294" i="1"/>
  <c r="P294" i="1"/>
  <c r="P76" i="1"/>
  <c r="Q76" i="1"/>
  <c r="Q36" i="1"/>
  <c r="P272" i="1"/>
  <c r="Q272" i="1"/>
  <c r="Q257" i="1"/>
  <c r="P257" i="1"/>
  <c r="Q274" i="1"/>
  <c r="P274" i="1"/>
  <c r="Q112" i="1"/>
  <c r="P29" i="1"/>
  <c r="Q29" i="1"/>
  <c r="P394" i="1"/>
  <c r="Q394" i="1"/>
  <c r="P34" i="1"/>
  <c r="Q34" i="1"/>
  <c r="Q96" i="1"/>
  <c r="P96" i="1"/>
  <c r="Q191" i="1"/>
  <c r="P191" i="1"/>
  <c r="P373" i="1"/>
  <c r="Q373" i="1"/>
  <c r="P193" i="1"/>
  <c r="Q193" i="1"/>
  <c r="Q368" i="1"/>
  <c r="P368" i="1"/>
  <c r="Q213" i="1"/>
  <c r="Q40" i="1"/>
  <c r="P107" i="1"/>
  <c r="Q107" i="1"/>
  <c r="P367" i="1"/>
  <c r="Q201" i="1"/>
  <c r="Q75" i="1"/>
  <c r="P75" i="1"/>
  <c r="P91" i="1"/>
  <c r="Q91" i="1"/>
  <c r="Q250" i="1"/>
  <c r="P33" i="1"/>
  <c r="Q33" i="1"/>
  <c r="Q224" i="1"/>
  <c r="P224" i="1"/>
  <c r="P273" i="1"/>
  <c r="Q273" i="1"/>
  <c r="P378" i="1"/>
  <c r="Q378" i="1"/>
  <c r="Q300" i="1"/>
  <c r="P300" i="1"/>
  <c r="P386" i="1"/>
  <c r="Q386" i="1"/>
  <c r="Q149" i="1"/>
  <c r="P266" i="1"/>
  <c r="Q119" i="1"/>
  <c r="P119" i="1"/>
  <c r="P13" i="1"/>
  <c r="Q13" i="1"/>
  <c r="Q236" i="1"/>
  <c r="P106" i="1"/>
  <c r="Q279" i="1"/>
  <c r="P196" i="1"/>
  <c r="P370" i="1"/>
  <c r="Q111" i="1"/>
  <c r="P70" i="1"/>
  <c r="Q70" i="1"/>
  <c r="Q97" i="1"/>
  <c r="Q304" i="1"/>
  <c r="Q403" i="1"/>
  <c r="P22" i="1"/>
  <c r="P219" i="1"/>
  <c r="Q270" i="1"/>
  <c r="P270" i="1"/>
  <c r="P83" i="1"/>
  <c r="Q83" i="1"/>
  <c r="P51" i="1"/>
  <c r="Q51" i="1"/>
  <c r="Q144" i="1"/>
  <c r="P144" i="1"/>
  <c r="Q385" i="1"/>
  <c r="P385" i="1"/>
  <c r="P103" i="1"/>
  <c r="Q103" i="1"/>
  <c r="Q32" i="1"/>
  <c r="P32" i="1"/>
  <c r="P79" i="1"/>
  <c r="Q79" i="1"/>
  <c r="Q175" i="1"/>
  <c r="P175" i="1"/>
  <c r="Q25" i="1"/>
  <c r="P25" i="1"/>
  <c r="P137" i="1"/>
  <c r="Q137" i="1"/>
  <c r="P297" i="1"/>
  <c r="Q297" i="1"/>
  <c r="Q195" i="1"/>
  <c r="Q66" i="1"/>
  <c r="P66" i="1"/>
  <c r="Q64" i="1"/>
  <c r="P64" i="1"/>
  <c r="Q170" i="1"/>
  <c r="P170" i="1"/>
  <c r="Q148" i="1"/>
  <c r="P148" i="1"/>
  <c r="P169" i="1"/>
  <c r="Q169" i="1"/>
  <c r="P14" i="1"/>
  <c r="Q14" i="1"/>
  <c r="P42" i="1"/>
  <c r="Q42" i="1"/>
  <c r="P212" i="1"/>
  <c r="Q212" i="1"/>
  <c r="Q23" i="1"/>
  <c r="P23" i="1"/>
  <c r="P206" i="1"/>
  <c r="Q206" i="1"/>
  <c r="P85" i="1"/>
  <c r="Q141" i="1"/>
  <c r="P141" i="1"/>
  <c r="P185" i="1"/>
  <c r="Q49" i="1"/>
  <c r="P49" i="1"/>
  <c r="P177" i="1"/>
  <c r="Q177" i="1"/>
  <c r="Q387" i="1"/>
  <c r="P387" i="1"/>
  <c r="P122" i="1"/>
  <c r="Q122" i="1"/>
  <c r="P21" i="1"/>
  <c r="Q21" i="1"/>
  <c r="Q232" i="1"/>
  <c r="P232" i="1"/>
  <c r="P400" i="1"/>
  <c r="Q400" i="1"/>
  <c r="P402" i="1"/>
  <c r="Q402" i="1"/>
  <c r="Q173" i="1"/>
  <c r="P173" i="1"/>
  <c r="P48" i="1"/>
  <c r="Q48" i="1"/>
  <c r="P226" i="1"/>
  <c r="Q226" i="1"/>
  <c r="Q105" i="1"/>
  <c r="P105" i="1"/>
  <c r="P237" i="1"/>
  <c r="Q237" i="1"/>
  <c r="Q10" i="1"/>
  <c r="P10" i="1"/>
  <c r="Q305" i="1"/>
  <c r="P379" i="1"/>
  <c r="Q379" i="1"/>
  <c r="P388" i="1"/>
  <c r="Q388" i="1"/>
  <c r="P114" i="1"/>
  <c r="Q114" i="1"/>
  <c r="Q171" i="1"/>
  <c r="P171" i="1"/>
  <c r="P58" i="1"/>
  <c r="Q58" i="1"/>
  <c r="Q56" i="1"/>
  <c r="P56" i="1"/>
  <c r="Q90" i="1"/>
  <c r="P90" i="1"/>
  <c r="Q168" i="1"/>
  <c r="P168" i="1"/>
  <c r="Q254" i="1"/>
  <c r="Q63" i="1"/>
  <c r="P63" i="1"/>
  <c r="Q210" i="1"/>
  <c r="P210" i="1"/>
  <c r="Q135" i="1"/>
  <c r="P135" i="1"/>
  <c r="P115" i="1"/>
  <c r="Q115" i="1"/>
  <c r="P233" i="1"/>
  <c r="Q233" i="1"/>
  <c r="P296" i="1"/>
  <c r="Q296" i="1"/>
  <c r="P286" i="1"/>
  <c r="P59" i="1"/>
  <c r="P216" i="1"/>
  <c r="Q216" i="1"/>
  <c r="Q187" i="1"/>
  <c r="P54" i="1"/>
  <c r="Q138" i="1"/>
  <c r="P138" i="1"/>
  <c r="P129" i="1"/>
  <c r="Q129" i="1"/>
  <c r="Q47" i="1"/>
  <c r="P47" i="1"/>
  <c r="Q80" i="1"/>
  <c r="P80" i="1"/>
  <c r="P26" i="1"/>
  <c r="Q26" i="1"/>
  <c r="P239" i="1"/>
  <c r="Q239" i="1"/>
  <c r="Q401" i="1"/>
  <c r="P401" i="1"/>
  <c r="Q390" i="1"/>
  <c r="P390" i="1"/>
  <c r="P302" i="1"/>
  <c r="Q302" i="1"/>
  <c r="Q243" i="1"/>
  <c r="P243" i="1"/>
  <c r="P215" i="1"/>
  <c r="Q215" i="1"/>
  <c r="Q132" i="1"/>
  <c r="P132" i="1"/>
  <c r="Q92" i="1"/>
  <c r="P92" i="1"/>
  <c r="P241" i="1"/>
  <c r="Q241" i="1"/>
  <c r="P265" i="1"/>
  <c r="Q377" i="1"/>
  <c r="P377" i="1"/>
  <c r="Q88" i="1"/>
  <c r="Q280" i="1"/>
  <c r="P280" i="1"/>
  <c r="Q263" i="1"/>
  <c r="P263" i="1"/>
  <c r="P295" i="1"/>
  <c r="Q295" i="1"/>
  <c r="P154" i="1"/>
  <c r="Q154" i="1"/>
  <c r="P389" i="1"/>
  <c r="Q389" i="1"/>
  <c r="P384" i="1"/>
  <c r="P235" i="1"/>
  <c r="Q235" i="1"/>
  <c r="P86" i="1"/>
  <c r="Q86" i="1"/>
  <c r="P366" i="1"/>
  <c r="Q366" i="1"/>
  <c r="P209" i="1"/>
  <c r="Q259" i="1"/>
  <c r="Q156" i="1"/>
  <c r="Q229" i="1"/>
  <c r="P229" i="1"/>
  <c r="P68" i="1"/>
  <c r="Q68" i="1"/>
  <c r="P172" i="1"/>
  <c r="Q172" i="1"/>
  <c r="P276" i="1"/>
  <c r="Q298" i="1"/>
  <c r="Q214" i="1"/>
  <c r="P55" i="1"/>
  <c r="P205" i="1"/>
  <c r="Q291" i="1"/>
  <c r="Q62" i="1"/>
  <c r="P218" i="1"/>
  <c r="P15" i="1"/>
  <c r="P234" i="1"/>
  <c r="P100" i="1"/>
  <c r="P409" i="1"/>
  <c r="Q409" i="1"/>
  <c r="Q382" i="1"/>
  <c r="P382" i="1"/>
  <c r="P127" i="1"/>
  <c r="Q127" i="1"/>
  <c r="P414" i="1"/>
  <c r="Q414" i="1"/>
  <c r="Q408" i="1"/>
  <c r="P408" i="1"/>
  <c r="P406" i="1"/>
  <c r="Q406" i="1"/>
  <c r="P410" i="1"/>
  <c r="Q410" i="1"/>
  <c r="Q416" i="1"/>
  <c r="P416" i="1"/>
  <c r="B6" i="5"/>
  <c r="B5" i="5"/>
  <c r="C2" i="1"/>
  <c r="C5" i="3"/>
  <c r="I6" i="1" l="1"/>
  <c r="I5" i="1"/>
  <c r="E25" i="6" l="1"/>
  <c r="E54" i="6" s="1"/>
  <c r="C20" i="5" l="1"/>
  <c r="C19" i="5"/>
  <c r="C18" i="5"/>
  <c r="C17" i="5"/>
  <c r="C16" i="5"/>
  <c r="C15" i="5"/>
  <c r="C14" i="5"/>
  <c r="C27" i="5" l="1"/>
  <c r="H36" i="3"/>
  <c r="H33" i="3"/>
  <c r="H32" i="3"/>
  <c r="H31" i="3"/>
  <c r="H29" i="3"/>
  <c r="H28" i="3"/>
  <c r="N6" i="1" l="1"/>
  <c r="C42" i="5" s="1"/>
  <c r="F42" i="5" s="1"/>
  <c r="H24" i="3"/>
  <c r="H23" i="3"/>
  <c r="H21" i="3"/>
  <c r="H20" i="3"/>
  <c r="H19" i="3"/>
  <c r="H18" i="3"/>
  <c r="H17" i="3"/>
  <c r="H16" i="3"/>
  <c r="N5" i="1" l="1"/>
  <c r="L5" i="1"/>
  <c r="L6" i="1"/>
  <c r="R6" i="1" l="1"/>
  <c r="I14" i="5"/>
  <c r="I21" i="5"/>
  <c r="I20" i="5"/>
  <c r="I23" i="5"/>
  <c r="I16" i="5"/>
  <c r="I15" i="5"/>
  <c r="I17" i="5"/>
  <c r="I26" i="5"/>
  <c r="I22" i="5"/>
  <c r="I24" i="5"/>
  <c r="I19" i="5"/>
  <c r="R5" i="1"/>
  <c r="I18" i="5"/>
  <c r="I25" i="5"/>
  <c r="Q5" i="1" l="1"/>
  <c r="Q6" i="1"/>
  <c r="I27" i="5"/>
  <c r="I31" i="5" s="1"/>
  <c r="I33" i="5" s="1"/>
  <c r="I35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DeiTech</author>
  </authors>
  <commentList>
    <comment ref="E1" authorId="0" shapeId="0" xr:uid="{00000000-0006-0000-0400-000001000000}">
      <text>
        <r>
          <rPr>
            <b/>
            <sz val="9"/>
            <color rgb="FF000000"/>
            <rFont val="Tahoma"/>
            <family val="2"/>
          </rPr>
          <t>DeiTech:</t>
        </r>
        <r>
          <rPr>
            <sz val="9"/>
            <color rgb="FF000000"/>
            <rFont val="Tahoma"/>
            <family val="2"/>
          </rPr>
          <t xml:space="preserve">
Bei Bedarf Werte anpassen!</t>
        </r>
      </text>
    </comment>
  </commentList>
</comments>
</file>

<file path=xl/sharedStrings.xml><?xml version="1.0" encoding="utf-8"?>
<sst xmlns="http://schemas.openxmlformats.org/spreadsheetml/2006/main" count="3871" uniqueCount="609">
  <si>
    <t>Kunde:</t>
  </si>
  <si>
    <t>HNEE Hochschule für nachhaltige Entwicklung Eberswalde</t>
  </si>
  <si>
    <t>Objekt/e:</t>
  </si>
  <si>
    <t>Gebäude</t>
  </si>
  <si>
    <t>Etage</t>
  </si>
  <si>
    <t>Raum-Nr.</t>
  </si>
  <si>
    <t>Raumbezeichnung</t>
  </si>
  <si>
    <t>Raumart</t>
  </si>
  <si>
    <t>Bodenbelag</t>
  </si>
  <si>
    <t>EG</t>
  </si>
  <si>
    <t>Eingangszone, Hallen, Foyer</t>
  </si>
  <si>
    <t>Treppen allgemein</t>
  </si>
  <si>
    <t>Beton (versiegelt)</t>
  </si>
  <si>
    <t>000b</t>
  </si>
  <si>
    <t>Räume für Aufzugs- und Förderanlagen</t>
  </si>
  <si>
    <t>Fliesen</t>
  </si>
  <si>
    <t>000c</t>
  </si>
  <si>
    <t>Flure allgemein</t>
  </si>
  <si>
    <t>Sanitärräume / WC</t>
  </si>
  <si>
    <t>Nebenräume</t>
  </si>
  <si>
    <t>Labore Lehre</t>
  </si>
  <si>
    <t>K2</t>
  </si>
  <si>
    <t>Büroräume Lehre</t>
  </si>
  <si>
    <t>Archive</t>
  </si>
  <si>
    <t>J</t>
  </si>
  <si>
    <t>Seminarräume</t>
  </si>
  <si>
    <t>C2</t>
  </si>
  <si>
    <t>1. OG</t>
  </si>
  <si>
    <t>100a</t>
  </si>
  <si>
    <t>Linoleum</t>
  </si>
  <si>
    <t>100b</t>
  </si>
  <si>
    <t>100c</t>
  </si>
  <si>
    <t>Hör-/Lehrsäle ansteigend ohne Experimentierbühne</t>
  </si>
  <si>
    <t>C1</t>
  </si>
  <si>
    <t>Labore</t>
  </si>
  <si>
    <t>2. OG</t>
  </si>
  <si>
    <t>200a</t>
  </si>
  <si>
    <t>200b</t>
  </si>
  <si>
    <t>Verwaltungsräume intern</t>
  </si>
  <si>
    <t>206.1</t>
  </si>
  <si>
    <t>206.2</t>
  </si>
  <si>
    <t>Teeküche</t>
  </si>
  <si>
    <t>D</t>
  </si>
  <si>
    <t>3. OG</t>
  </si>
  <si>
    <t>300a</t>
  </si>
  <si>
    <t>300b</t>
  </si>
  <si>
    <t>300c</t>
  </si>
  <si>
    <t>Steine</t>
  </si>
  <si>
    <t>Büroräume Verwaltung</t>
  </si>
  <si>
    <t>Textil</t>
  </si>
  <si>
    <t>Laminat</t>
  </si>
  <si>
    <t>000A</t>
  </si>
  <si>
    <t>000B</t>
  </si>
  <si>
    <t>Metall</t>
  </si>
  <si>
    <t>Parkett</t>
  </si>
  <si>
    <t>Sanitärräume / Dusche</t>
  </si>
  <si>
    <t>001A</t>
  </si>
  <si>
    <t>000</t>
  </si>
  <si>
    <t>001</t>
  </si>
  <si>
    <t>002</t>
  </si>
  <si>
    <t>003</t>
  </si>
  <si>
    <t>004</t>
  </si>
  <si>
    <t>005</t>
  </si>
  <si>
    <t>007</t>
  </si>
  <si>
    <t>008</t>
  </si>
  <si>
    <t>009</t>
  </si>
  <si>
    <t>010</t>
  </si>
  <si>
    <t>011</t>
  </si>
  <si>
    <t>012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</si>
  <si>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</si>
  <si>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</si>
  <si>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</si>
  <si>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</si>
  <si>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</si>
  <si>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</si>
  <si>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</si>
  <si>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</si>
  <si>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</si>
  <si>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</si>
  <si>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200</t>
  </si>
  <si>
    <t>201</t>
  </si>
  <si>
    <t>202</t>
  </si>
  <si>
    <t>203</t>
  </si>
  <si>
    <t>204</t>
  </si>
  <si>
    <t>207</t>
  </si>
  <si>
    <t>208</t>
  </si>
  <si>
    <t>209</t>
  </si>
  <si>
    <t>210</t>
  </si>
  <si>
    <t>211</t>
  </si>
  <si>
    <t>212</t>
  </si>
  <si>
    <t>213</t>
  </si>
  <si>
    <t>215</t>
  </si>
  <si>
    <t>216</t>
  </si>
  <si>
    <t>300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</si>
  <si>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</si>
  <si>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</si>
  <si>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</si>
  <si>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</si>
  <si>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</si>
  <si>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</si>
  <si>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</si>
  <si>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</si>
  <si>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</si>
  <si>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314</t>
  </si>
  <si>
    <t>315</t>
  </si>
  <si>
    <t>317</t>
  </si>
  <si>
    <t>318</t>
  </si>
  <si>
    <t>319</t>
  </si>
  <si>
    <t>320</t>
  </si>
  <si>
    <t>100</t>
  </si>
  <si>
    <t>111</t>
  </si>
  <si>
    <t>112</t>
  </si>
  <si>
    <t>113</t>
  </si>
  <si>
    <t>114</t>
  </si>
  <si>
    <t>115</t>
  </si>
  <si>
    <t>117</t>
  </si>
  <si>
    <t>118</t>
  </si>
  <si>
    <t>119</t>
  </si>
  <si>
    <t>205</t>
  </si>
  <si>
    <t>206</t>
  </si>
  <si>
    <t>214</t>
  </si>
  <si>
    <t>301</t>
  </si>
  <si>
    <t>302</t>
  </si>
  <si>
    <t>303</t>
  </si>
  <si>
    <t>313</t>
  </si>
  <si>
    <t>006</t>
  </si>
  <si>
    <t>013</t>
  </si>
  <si>
    <t>014</t>
  </si>
  <si>
    <t>015</t>
  </si>
  <si>
    <t>016</t>
  </si>
  <si>
    <t>017</t>
  </si>
  <si>
    <t>018</t>
  </si>
  <si>
    <t>019</t>
  </si>
  <si>
    <t>Tabellenblatt</t>
  </si>
  <si>
    <t>Zellen</t>
  </si>
  <si>
    <t>Bezeichnung</t>
  </si>
  <si>
    <t>Bemerkung</t>
  </si>
  <si>
    <t>Anleitung zum Ausfüllen</t>
  </si>
  <si>
    <t>beachten!</t>
  </si>
  <si>
    <t>Netto-Stundenverrechnungssatz (SVS)
(grau hinterlegt)</t>
  </si>
  <si>
    <t>Netto-Stundensatz für werktags eintragen</t>
  </si>
  <si>
    <t>m² / Std. Angebot (grau hinterlegt)</t>
  </si>
  <si>
    <t>Kalk_UHR</t>
  </si>
  <si>
    <t>Gesamte Tabelle</t>
  </si>
  <si>
    <t>Die Berechnung erfolgt nach Eingabe der o.g. Werte automatisch.</t>
  </si>
  <si>
    <t>Preiszusammenstellung</t>
  </si>
  <si>
    <t>Turnus</t>
  </si>
  <si>
    <t>Jahres-faktor</t>
  </si>
  <si>
    <t>m² p.a.</t>
  </si>
  <si>
    <t>Std. p.a.</t>
  </si>
  <si>
    <t>SVS</t>
  </si>
  <si>
    <t>EUR/ Reinigung</t>
  </si>
  <si>
    <t>EUR p.a.</t>
  </si>
  <si>
    <t>Bitte tragen Sie hier den Netto-Stundenverrechnungssatz (SVS) für die zur Ausführung kommenden Mitarbeiter ein (incl. Nebenkosten) in Euro: (= Stundenverrechnungssatz werktags)</t>
  </si>
  <si>
    <t xml:space="preserve">Bitte tragen Sie in der Spalte "m²/Std. Angebot" Ihre Leistungswerte in m²/Std. ein. </t>
  </si>
  <si>
    <t>Achtung: Ein Überschreiten der vorgegebenen maximalen Leistungswerte führt zu einem Ausschluss des Angebots!</t>
  </si>
  <si>
    <t>Reinigungs-klasse</t>
  </si>
  <si>
    <t>m² Fläche</t>
  </si>
  <si>
    <t>Grundleistungswert nach REFA-Methodik</t>
  </si>
  <si>
    <t>Maximaler Aufschlag</t>
  </si>
  <si>
    <t>m²/Std. max.</t>
  </si>
  <si>
    <t>m²/Std. Angebot</t>
  </si>
  <si>
    <t>1 x w</t>
  </si>
  <si>
    <t>5 x w</t>
  </si>
  <si>
    <t>1 x m</t>
  </si>
  <si>
    <t>Flure, Verkehrsflächen normal frequentiert</t>
  </si>
  <si>
    <t>Labore ohne Ferienphase</t>
  </si>
  <si>
    <t>Aufzug</t>
  </si>
  <si>
    <t>Sanitär + Dusche</t>
  </si>
  <si>
    <t>2 x w</t>
  </si>
  <si>
    <t>2,5 x w*</t>
  </si>
  <si>
    <t>2,5 x w</t>
  </si>
  <si>
    <t>2 x m</t>
  </si>
  <si>
    <t>2 x w*</t>
  </si>
  <si>
    <t>G1</t>
  </si>
  <si>
    <t>G2</t>
  </si>
  <si>
    <t>H1</t>
  </si>
  <si>
    <t>H2</t>
  </si>
  <si>
    <t>K1</t>
  </si>
  <si>
    <t>K3</t>
  </si>
  <si>
    <t>LV-Turnus</t>
  </si>
  <si>
    <t>Beschreibung</t>
  </si>
  <si>
    <t>Jahres-
faktor</t>
  </si>
  <si>
    <t>b.B.</t>
  </si>
  <si>
    <t>bei Bedarf</t>
  </si>
  <si>
    <t>-</t>
  </si>
  <si>
    <t>keine Reinigung</t>
  </si>
  <si>
    <t>J1</t>
  </si>
  <si>
    <t>1 x j</t>
  </si>
  <si>
    <t>1 x jährlich</t>
  </si>
  <si>
    <t>J2</t>
  </si>
  <si>
    <t>2 x j</t>
  </si>
  <si>
    <t>2 x jährlich</t>
  </si>
  <si>
    <t>J4</t>
  </si>
  <si>
    <t>4 x j</t>
  </si>
  <si>
    <t>4 x jährlich</t>
  </si>
  <si>
    <t>J6</t>
  </si>
  <si>
    <t>6 x j</t>
  </si>
  <si>
    <t>6 x jährlich</t>
  </si>
  <si>
    <t>M1</t>
  </si>
  <si>
    <t>1 x monatlich</t>
  </si>
  <si>
    <t>M2</t>
  </si>
  <si>
    <t>2 x monatlich</t>
  </si>
  <si>
    <t>W1</t>
  </si>
  <si>
    <t>1 x wöchentlich</t>
  </si>
  <si>
    <t>W2</t>
  </si>
  <si>
    <t>2 x wöchentlich</t>
  </si>
  <si>
    <t>W5</t>
  </si>
  <si>
    <t>5 x wöchentlich (Mo - Fr)</t>
  </si>
  <si>
    <t>AV</t>
  </si>
  <si>
    <t>Kalenderjahr</t>
  </si>
  <si>
    <t>Arbeitstage</t>
  </si>
  <si>
    <t>Samstage</t>
  </si>
  <si>
    <t>Sonntage</t>
  </si>
  <si>
    <t>Jahres-
anteil 
(%)</t>
  </si>
  <si>
    <t>W2,5</t>
  </si>
  <si>
    <t>W2,5*</t>
  </si>
  <si>
    <t xml:space="preserve">2,5 x wöchentlich (Mo, Mi, Fr, Di, Do) </t>
  </si>
  <si>
    <t>Brandenburg</t>
  </si>
  <si>
    <t>Land:</t>
  </si>
  <si>
    <t>W2*</t>
  </si>
  <si>
    <t>Fläche</t>
  </si>
  <si>
    <t>LWE
m²/Std.</t>
  </si>
  <si>
    <t>EUR/ Monat</t>
  </si>
  <si>
    <t>SUMME:</t>
  </si>
  <si>
    <t xml:space="preserve">PREISZUSAMMENSTELLUNG </t>
  </si>
  <si>
    <t xml:space="preserve">Preisübersicht </t>
  </si>
  <si>
    <t>(Übertrag aus Kalk_UHR)</t>
  </si>
  <si>
    <t>Unterhaltsreinigung</t>
  </si>
  <si>
    <t>€/Jahr netto</t>
  </si>
  <si>
    <t>Summe UHR p.a. (netto)</t>
  </si>
  <si>
    <t>GESAMTSUMME p.a. Unterhaltsreinigung (netto)</t>
  </si>
  <si>
    <t>19 % MwSt.</t>
  </si>
  <si>
    <t>GESAMTSUMME p.a. Unterhaltsreinigung (brutto)</t>
  </si>
  <si>
    <t xml:space="preserve"> </t>
  </si>
  <si>
    <t>Std./Jahr gesamt</t>
  </si>
  <si>
    <t>Büro</t>
  </si>
  <si>
    <t>Sanitär</t>
  </si>
  <si>
    <t>Flur</t>
  </si>
  <si>
    <t>Labor</t>
  </si>
  <si>
    <t>Treppe</t>
  </si>
  <si>
    <t>Eingang</t>
  </si>
  <si>
    <t>Lager</t>
  </si>
  <si>
    <t>Hörsaal (Semesterferien 12 Wochen p.a. nur 1 x w)</t>
  </si>
  <si>
    <t>Seminar-, PC-, Unterrichtsräume (Semesterferien 12 Wochen p.a. nur 1 x w)</t>
  </si>
  <si>
    <t>Labore mit Ferienphase (Semesterferien 12 Wochen nur 1 x w)</t>
  </si>
  <si>
    <t>Leistungswerte</t>
  </si>
  <si>
    <t>BEDARFSARBEITEN</t>
  </si>
  <si>
    <t>Raumelement</t>
  </si>
  <si>
    <t>Bestandteile &amp; Tätigkeit</t>
  </si>
  <si>
    <t>Ergebnisdefinition</t>
  </si>
  <si>
    <t>mit ausreichend Verbrauchsmaterial befüllt; Funktionsstörungen gemeldet.</t>
  </si>
  <si>
    <t>Spinnweben</t>
  </si>
  <si>
    <t>entfernen</t>
  </si>
  <si>
    <t>alle Raumelemente sind frei von Spinnweben</t>
  </si>
  <si>
    <t>Fleckdetachour</t>
  </si>
  <si>
    <t>frei von haftenden Verschmutzungen</t>
  </si>
  <si>
    <t>BODENARBEITEN</t>
  </si>
  <si>
    <t>Ergebnisdefinitionen</t>
  </si>
  <si>
    <t>Hartböden</t>
  </si>
  <si>
    <t>2-stufig nass wischen</t>
  </si>
  <si>
    <t>Textilböden</t>
  </si>
  <si>
    <t>saugen</t>
  </si>
  <si>
    <t>Oberflächen müssen frei sein von Grobschmutz, Feinschmutz (Staub, Flaum), haftenden Verschmutzungen (Getränkeflecken, Straßenschmutz etc.), sowie sonstigen Schmutzrückständen. Oberflächen müssen frei sein von in den Flor eingedrungenen, haftenden Verschmutzungen</t>
  </si>
  <si>
    <t>Fußbodenabläufe</t>
  </si>
  <si>
    <t>Abflüsse sind frei von jeglichen Verschmutzungen und ausreichend gewässert</t>
  </si>
  <si>
    <t>kehren und leeren bzw. ausschütteln und -saugen</t>
  </si>
  <si>
    <t>Ober- und Innenfläche frei von Staub, Grobschmutz (Sand, Papierknäuel etc.) und haftenden Verschmutzungen</t>
  </si>
  <si>
    <t>Aufzug-Führungsschienen</t>
  </si>
  <si>
    <t>Aussaugen und reinigen</t>
  </si>
  <si>
    <t>HAUPTNUTZUNGSKOMPONENTE</t>
  </si>
  <si>
    <t>Schreibtische, Tische</t>
  </si>
  <si>
    <t>frei von losen und haftenden Verschmutzungen, Griffspuren und Staub</t>
  </si>
  <si>
    <t>nebelfeucht reinigen</t>
  </si>
  <si>
    <t>feucht reinigen</t>
  </si>
  <si>
    <t>frei von losen und haftenden Verschmutzungen, Griffspuren und Staub. Der umliegende Bereich darf nicht verschmutzt oder beschädigt werden.</t>
  </si>
  <si>
    <t>nass reinigen</t>
  </si>
  <si>
    <t>frei von haftenden Verschmutzungen, Griffspuren, Staub, Schlieren, Kalk und Ablagerungen; trocken.</t>
  </si>
  <si>
    <t>Duschen, Duschwände, -kabinen</t>
  </si>
  <si>
    <t>Spiegel</t>
  </si>
  <si>
    <t>feucht reinigen + polieren</t>
  </si>
  <si>
    <t>frei von haftenden Verschmutzungen, Wasserflecken, Griffspuren, Staub und Schlieren; trocken</t>
  </si>
  <si>
    <t>Fliesen, Trennwände</t>
  </si>
  <si>
    <t>Spritz-/Griffbereich feucht bzw. nass reinigen</t>
  </si>
  <si>
    <t>im Spritz-/Griffbereich frei von haftenden Verschmutzungen, Griffspuren, Spinnweben und Staub</t>
  </si>
  <si>
    <t>reinigen</t>
  </si>
  <si>
    <t>Die Oberflächen erhalten einen Pflegefilm und sind in einem guten optischen Zustand. Es sind keine Wischspuren vorhanden. Wandflächen sind streifen- und schlierenfrei.</t>
  </si>
  <si>
    <t>frei von loser und haftenden Verschmutzungen, Griffspuren und Staub</t>
  </si>
  <si>
    <t>Handläufe, Geländer</t>
  </si>
  <si>
    <t>Treppengeländer</t>
  </si>
  <si>
    <t>Seitenschutz vollflächig feucht bzw. nass reinigen</t>
  </si>
  <si>
    <t>frei von losen und haftenden Verschmutzungen, Griffspuren und Staub.</t>
  </si>
  <si>
    <t>WAND- und DECKENARBEITEN</t>
  </si>
  <si>
    <t>freie Flächen feucht reinigen</t>
  </si>
  <si>
    <t>vollflächig incl. Falze feucht reinigen bzw. absaugen</t>
  </si>
  <si>
    <t>bis 1,80 m feucht bzw. nass reinigen</t>
  </si>
  <si>
    <t>vollflächig frei von haftenden Verschmutzungen, Griffspuren, Spinnweben und Staub</t>
  </si>
  <si>
    <t>über 1,80 m vollflächig nass reinigen</t>
  </si>
  <si>
    <t>Trennwände (Sanitär)</t>
  </si>
  <si>
    <t>vollflächig feucht reinigen</t>
  </si>
  <si>
    <t>frei von losen und haftenden Verschmutzungen, Griffspuren, Spinnweben und Staub.</t>
  </si>
  <si>
    <t>entstauben</t>
  </si>
  <si>
    <t>feucht reinigen bzw. saugen</t>
  </si>
  <si>
    <t xml:space="preserve">Reinigungsklasse: </t>
  </si>
  <si>
    <t xml:space="preserve">Kernhäufigkeit: </t>
  </si>
  <si>
    <t xml:space="preserve">Raumart: </t>
  </si>
  <si>
    <t>Heizkörper</t>
  </si>
  <si>
    <t>Ergebnisbeschreibung</t>
  </si>
  <si>
    <t>Textilboden, Polsterstühle</t>
  </si>
  <si>
    <t xml:space="preserve">Oberflächen müssen frei sein von Grobschmutz, Feinschmutz (Staub, Flaum), haftenden Verschmutzungen (Getränkeflecken, Straßenschmutz etc.), sowie sonstigen Schmutzrückständen. </t>
  </si>
  <si>
    <t xml:space="preserve">Hartböden PVC bzw. Linoleum, Kautschuk </t>
  </si>
  <si>
    <t>Holz-, Parkettbodenbeläge</t>
  </si>
  <si>
    <t>Laut Herstellervorschrift reinigen und pflegen.</t>
  </si>
  <si>
    <t>Holz-, Parkettbodenbeläge einschließlich der Sockelleisten laut Herstellervorschrift reinigen und pflegen</t>
  </si>
  <si>
    <t>Bodenflächen unter niedrigen Schränken</t>
  </si>
  <si>
    <t>saugen bzw. wischen</t>
  </si>
  <si>
    <t>frei von losen und haftenden Verschmutzungen, Griffspuren, Staub und Schlieren</t>
  </si>
  <si>
    <t>senkrechte Flächen feucht reinigen inkl. Griffe</t>
  </si>
  <si>
    <t>frei von losen und haftenden Verschmutzungen, Spritzern, Flecken sowie Staub. Die Oberflächen sind nicht mehr feucht.</t>
  </si>
  <si>
    <t>frei von losen und haftenden Verschmutzungen sowie Staub. Der umliegende Bereich darf nicht verschmutzt oder beschädigt werden.</t>
  </si>
  <si>
    <t>kontrollieren und bei Bedarf nachfüllen</t>
  </si>
  <si>
    <t>BD1</t>
  </si>
  <si>
    <t>TBO1</t>
  </si>
  <si>
    <t>Sockel und Fußleisten</t>
  </si>
  <si>
    <t>TBO2</t>
  </si>
  <si>
    <t>reinigen und wässern</t>
  </si>
  <si>
    <t>TBO3</t>
  </si>
  <si>
    <t>TBO5</t>
  </si>
  <si>
    <t>TBO8</t>
  </si>
  <si>
    <t>TBO7</t>
  </si>
  <si>
    <t>TBO4</t>
  </si>
  <si>
    <t>TBO9</t>
  </si>
  <si>
    <t>THK1</t>
  </si>
  <si>
    <t>Stühle, Sitzgelegenheiten, Bänke und Gestelle</t>
  </si>
  <si>
    <t>feucht reinigen bzw. absaugen</t>
  </si>
  <si>
    <t>THK2</t>
  </si>
  <si>
    <t>Telefon und Tischlampen</t>
  </si>
  <si>
    <t>THK3</t>
  </si>
  <si>
    <t>THK6</t>
  </si>
  <si>
    <t>THK7</t>
  </si>
  <si>
    <t>Abfallbehälter und Papierkörbe</t>
  </si>
  <si>
    <t>leeren, Inhalte entsorgen</t>
  </si>
  <si>
    <t xml:space="preserve">Das Behältnis muss frei von jeglichem Inhalt (z.B. auch Kaugummis und haftenden Papierschnipseln), Inhalte sind nach den hausinternen Kriterien zur Entsorgung verbracht. </t>
  </si>
  <si>
    <t>THK8</t>
  </si>
  <si>
    <t>Abfallbehälter</t>
  </si>
  <si>
    <t>mit entsprechenden Müllbeutel bestücken</t>
  </si>
  <si>
    <t xml:space="preserve">Das Behältnis muss frei von jeglichem Inhalt und mit einem frischen Müllbeutel bestückt sein. </t>
  </si>
  <si>
    <t>innen und außen desinfizierend reinigen und nachtrocknen</t>
  </si>
  <si>
    <t>Außen- und Innenflächen des Behältnisses sind frei von haftenden Verschmutzungen, Griffspuren und Staub.</t>
  </si>
  <si>
    <t>THK11</t>
  </si>
  <si>
    <t>Wasch-, Spülbecken, Armaturen und Fliesenspiegel</t>
  </si>
  <si>
    <t>vollflächig nass reinigen und nachtrocknen</t>
  </si>
  <si>
    <t>THK16</t>
  </si>
  <si>
    <t>Tafel/Whiteboard</t>
  </si>
  <si>
    <t>THK15</t>
  </si>
  <si>
    <t>THK14</t>
  </si>
  <si>
    <t>Gestell und Rahmen feucht bzw. nass reinigen</t>
  </si>
  <si>
    <t>THK9</t>
  </si>
  <si>
    <t>THK10</t>
  </si>
  <si>
    <t>WC-Papier, Handtuch-, Desinfektionsmittel- und Seifenspender</t>
  </si>
  <si>
    <t>THK12</t>
  </si>
  <si>
    <t>THK13</t>
  </si>
  <si>
    <t>Urinale, WC-Becken sowie -Sitzflächen und -Abdeckungen</t>
  </si>
  <si>
    <t>Oberflächen, freie Flächen feucht bzw. nass reinigen, Griffspuren entfernen</t>
  </si>
  <si>
    <t>TWD1</t>
  </si>
  <si>
    <t>TWD7</t>
  </si>
  <si>
    <t>Lichtschalter, Türgriffe, Türen, Rahmen, Wänden und Fliesen bis 1,80 m</t>
  </si>
  <si>
    <t>Griffspuren durch feucht reinigen entfernen</t>
  </si>
  <si>
    <t>THK4</t>
  </si>
  <si>
    <t>THK5</t>
  </si>
  <si>
    <t>Aufzug Türen (innen und außen) und Wände</t>
  </si>
  <si>
    <t>Aufzug Bedienelemente</t>
  </si>
  <si>
    <t>Aufzugstüren (innen und außen) und -wände</t>
  </si>
  <si>
    <t>Türen und Wände bis Deckenhöhe vollflächig feucht reinigen und Edelstahlflächen mit entsprechendem Pflegemittel behandeln</t>
  </si>
  <si>
    <t>Fensterbänke</t>
  </si>
  <si>
    <t>TWD8</t>
  </si>
  <si>
    <t>TWD10</t>
  </si>
  <si>
    <t>Türen und Türrahmen</t>
  </si>
  <si>
    <t>TWD12</t>
  </si>
  <si>
    <t>frei von losen Verschmutzungen, Griffspuren und Staub.</t>
  </si>
  <si>
    <t>TWD11</t>
  </si>
  <si>
    <t>Feuerlöscher und Türschilder</t>
  </si>
  <si>
    <t>TWD4</t>
  </si>
  <si>
    <t>TWD9</t>
  </si>
  <si>
    <t>Lichtschalter und Steckdosen</t>
  </si>
  <si>
    <t>TWD6</t>
  </si>
  <si>
    <t>TWD5</t>
  </si>
  <si>
    <t>RAUMINHALTSKOMPONENTE</t>
  </si>
  <si>
    <t>TRI3</t>
  </si>
  <si>
    <t>TRI4</t>
  </si>
  <si>
    <t>TRI6</t>
  </si>
  <si>
    <t>Polstermöbel</t>
  </si>
  <si>
    <t>durch absaugen /entstauben reinigen</t>
  </si>
  <si>
    <t>Schränke, äußere Oberflächen</t>
  </si>
  <si>
    <t>Aktenvernichter</t>
  </si>
  <si>
    <t>Inhalt entsorgen und mit neuem Auffangbeutel versehen</t>
  </si>
  <si>
    <t>Schaukästen, Garderobenständer</t>
  </si>
  <si>
    <t>frei von losen und haftenden Verschmutzungen, Griffspuren, Spinnweben und Staub</t>
  </si>
  <si>
    <t>W5*</t>
  </si>
  <si>
    <t>5 x w*</t>
  </si>
  <si>
    <t>Kreide- und Schwammablagen</t>
  </si>
  <si>
    <t>Nebenraum</t>
  </si>
  <si>
    <t>Schulung</t>
  </si>
  <si>
    <t>Sozial</t>
  </si>
  <si>
    <t xml:space="preserve">Nach Grundreinigung (Oberflächen frei von Grobschmutz, Feinschmutz (Staub, Flaum), mechanischen Abrieb und haftenden Verschmutzungen (Getränkeflecken, Straßenschmutz, Absatzstrichen etc.), sowie sonstigen Schmutzrückständen): Einheitliche Optik des Pflegefilmes, keine unerwünschten Nachteile bezüglich Optik und Trittsicherheit des Pflegefilmes bei der Nutzung. </t>
  </si>
  <si>
    <t>intensive Grundreinigung, danach Aufbaupflege mittels geeignetem Reinigungspflegemittel (je nach Bodenbelag)</t>
  </si>
  <si>
    <t>TEILSUMME:</t>
  </si>
  <si>
    <t>Reinig.-Klasse</t>
  </si>
  <si>
    <t>Sitzungsraum</t>
  </si>
  <si>
    <t xml:space="preserve">Kunde: </t>
  </si>
  <si>
    <t xml:space="preserve">Objekt / -e: </t>
  </si>
  <si>
    <t>A</t>
  </si>
  <si>
    <t>B</t>
  </si>
  <si>
    <t>F</t>
  </si>
  <si>
    <t>Foyer/ Eingangshallen</t>
  </si>
  <si>
    <t>I</t>
  </si>
  <si>
    <t>L</t>
  </si>
  <si>
    <t>Kalendertage</t>
  </si>
  <si>
    <t>gesetzl. Feiertage die nicht auf ein WE fallen</t>
  </si>
  <si>
    <t>2 x wöchentlich, 12 Wochen nur 1 x w (Semesterferien)</t>
  </si>
  <si>
    <t>2,5 x wöchentlich (Mo, Mi, Fr, Di, Do), 
12 Wochen nur 1 x w (Semesterferien)</t>
  </si>
  <si>
    <t>W3</t>
  </si>
  <si>
    <t>3 x w</t>
  </si>
  <si>
    <t>3x wöchentlich</t>
  </si>
  <si>
    <t>5 x wöchentlich (Mo - Fr), 
12 Wochen nur 1 x w (Semesterferien)</t>
  </si>
  <si>
    <t>ca. Std./Tag gesamt</t>
  </si>
  <si>
    <t>Die Oberflächen sind in einem guten optischen Zustand. Es sind keine Wischspuren vorhanden. Spiegelflächen sind streifen- und schlierenfrei.</t>
  </si>
  <si>
    <t>Seifen-, Handtuch-, Hygienespender, Halter für WC-Papier und WC-Bürste</t>
  </si>
  <si>
    <t>Wickeltische</t>
  </si>
  <si>
    <t>vollflächig desinfizierend reinigen und nachtrocknen</t>
  </si>
  <si>
    <t>THK17</t>
  </si>
  <si>
    <t>Erklärung Turnus: siehe Register "Turnus"</t>
  </si>
  <si>
    <t>216A</t>
  </si>
  <si>
    <t>000a</t>
  </si>
  <si>
    <t>Windfang</t>
  </si>
  <si>
    <t>000e</t>
  </si>
  <si>
    <t>000f</t>
  </si>
  <si>
    <t>000g</t>
  </si>
  <si>
    <t>Flure, Verkehrsflächen</t>
  </si>
  <si>
    <t>Bieter*in:</t>
  </si>
  <si>
    <t>Quelle: www.arbeitstageinfo.de/brandenburg/</t>
  </si>
  <si>
    <t>Treppen Hauptnutzung häufig frequentiert</t>
  </si>
  <si>
    <t>Treppen Hauptnutzung normal frequentiert</t>
  </si>
  <si>
    <t>Eltern-Kind-Raum</t>
  </si>
  <si>
    <t>E2</t>
  </si>
  <si>
    <t>E1</t>
  </si>
  <si>
    <t>Flure, Verkehrsfläche externe Anmietung</t>
  </si>
  <si>
    <t>Flure, Verkehrsflächen externe Anmietung</t>
  </si>
  <si>
    <t>Büroräumlichkeiten</t>
  </si>
  <si>
    <t>Verwaltungsräumlichkeiten öffentlich</t>
  </si>
  <si>
    <t>N1</t>
  </si>
  <si>
    <t>N2</t>
  </si>
  <si>
    <t>TWD2</t>
  </si>
  <si>
    <t>TWD3</t>
  </si>
  <si>
    <t>TRI1</t>
  </si>
  <si>
    <t>TRI2</t>
  </si>
  <si>
    <t>TRI5</t>
  </si>
  <si>
    <t>TBO6</t>
  </si>
  <si>
    <t>KITA</t>
  </si>
  <si>
    <t>M</t>
  </si>
  <si>
    <t>Kita</t>
  </si>
  <si>
    <t>Haus 10 - Waldschutzgebäude</t>
  </si>
  <si>
    <t>000d</t>
  </si>
  <si>
    <t>Holz</t>
  </si>
  <si>
    <t>100e</t>
  </si>
  <si>
    <t>Büroräume Gründungszentrum</t>
  </si>
  <si>
    <t>200A</t>
  </si>
  <si>
    <t>Haus 11 - Wald und Umwelt</t>
  </si>
  <si>
    <t>004A</t>
  </si>
  <si>
    <t>004B</t>
  </si>
  <si>
    <t>011A</t>
  </si>
  <si>
    <t>013A</t>
  </si>
  <si>
    <t>108.1</t>
  </si>
  <si>
    <t>108.2</t>
  </si>
  <si>
    <t>116</t>
  </si>
  <si>
    <t>116A</t>
  </si>
  <si>
    <t>118A</t>
  </si>
  <si>
    <t>200c</t>
  </si>
  <si>
    <t>206A</t>
  </si>
  <si>
    <t>214A</t>
  </si>
  <si>
    <t>316.1</t>
  </si>
  <si>
    <t>316.2</t>
  </si>
  <si>
    <t>318A</t>
  </si>
  <si>
    <t>320A</t>
  </si>
  <si>
    <t>Haus 12 - Holzingenieurwesen</t>
  </si>
  <si>
    <t>016B</t>
  </si>
  <si>
    <t>020</t>
  </si>
  <si>
    <t>022</t>
  </si>
  <si>
    <t>023</t>
  </si>
  <si>
    <t>028</t>
  </si>
  <si>
    <t>029</t>
  </si>
  <si>
    <t>108A</t>
  </si>
  <si>
    <t>110A</t>
  </si>
  <si>
    <t>110B</t>
  </si>
  <si>
    <t>110C</t>
  </si>
  <si>
    <t>120</t>
  </si>
  <si>
    <t>121</t>
  </si>
  <si>
    <t>122</t>
  </si>
  <si>
    <t>123</t>
  </si>
  <si>
    <t>Buroräume Lehre</t>
  </si>
  <si>
    <t>125</t>
  </si>
  <si>
    <t>126</t>
  </si>
  <si>
    <t>129</t>
  </si>
  <si>
    <t>Haus 13 - MPA</t>
  </si>
  <si>
    <t>003A</t>
  </si>
  <si>
    <t>003B</t>
  </si>
  <si>
    <t>003C</t>
  </si>
  <si>
    <t>006A</t>
  </si>
  <si>
    <t>006B</t>
  </si>
  <si>
    <t>008A</t>
  </si>
  <si>
    <t>008B</t>
  </si>
  <si>
    <t>008C</t>
  </si>
  <si>
    <t>021</t>
  </si>
  <si>
    <t>024</t>
  </si>
  <si>
    <t>024A</t>
  </si>
  <si>
    <t>024B</t>
  </si>
  <si>
    <t>024C</t>
  </si>
  <si>
    <t>122A</t>
  </si>
  <si>
    <t>122B</t>
  </si>
  <si>
    <t>Haus 14 - Tischlerei</t>
  </si>
  <si>
    <t>Haus 15 - Pfeil Auditorium</t>
  </si>
  <si>
    <t>Haus 17 - Mensa Waldcampus</t>
  </si>
  <si>
    <t>Speisesaal</t>
  </si>
  <si>
    <t>025</t>
  </si>
  <si>
    <t>026</t>
  </si>
  <si>
    <t>027</t>
  </si>
  <si>
    <t>Haus 23 - FBG Funktionsgebäude</t>
  </si>
  <si>
    <t>Haus 24 - FBG Wurzelkeller</t>
  </si>
  <si>
    <t>Haus 32 - Ökologisches Labor</t>
  </si>
  <si>
    <t>Haus 25 - Anbau Waldschutzgebäude</t>
  </si>
  <si>
    <t>016A</t>
  </si>
  <si>
    <t>Labore MPA</t>
  </si>
  <si>
    <t>Büroräume MPA</t>
  </si>
  <si>
    <t>Verwaltungsräume MPA</t>
  </si>
  <si>
    <r>
      <rPr>
        <b/>
        <sz val="14"/>
        <rFont val="Arial"/>
        <family val="2"/>
      </rPr>
      <t xml:space="preserve">Waldcampus: </t>
    </r>
    <r>
      <rPr>
        <sz val="14"/>
        <rFont val="Arial"/>
        <family val="2"/>
      </rPr>
      <t xml:space="preserve">
Häuser 10, 11, 12, 13, 14, 15, 17, 25, 32 - Alfred-Möller-Str. 1, 16225 Eberswalde
</t>
    </r>
    <r>
      <rPr>
        <b/>
        <sz val="14"/>
        <rFont val="Arial"/>
        <family val="2"/>
      </rPr>
      <t>Sonnenvilla:</t>
    </r>
    <r>
      <rPr>
        <sz val="14"/>
        <rFont val="Arial"/>
        <family val="2"/>
      </rPr>
      <t xml:space="preserve">
Haus 22 - Schwappachweg 3, 16225 Eberswalde
</t>
    </r>
    <r>
      <rPr>
        <b/>
        <sz val="14"/>
        <rFont val="Arial"/>
        <family val="2"/>
      </rPr>
      <t>Forstbotanischer Garten Funktionsgebäude:</t>
    </r>
    <r>
      <rPr>
        <sz val="14"/>
        <rFont val="Arial"/>
        <family val="2"/>
      </rPr>
      <t xml:space="preserve">
Haus 23 - Am Zainhammer Weg 5, 16225 Eberswalde
</t>
    </r>
    <r>
      <rPr>
        <b/>
        <sz val="14"/>
        <rFont val="Arial"/>
        <family val="2"/>
      </rPr>
      <t>Forstbotanischer Garten Wurzelkeller:</t>
    </r>
    <r>
      <rPr>
        <sz val="14"/>
        <rFont val="Arial"/>
        <family val="2"/>
      </rPr>
      <t xml:space="preserve">
Haus 24 - Schwappachweg 14a, 16225 Eberswalde</t>
    </r>
  </si>
  <si>
    <t>Haus 22 - Sonnenvilla</t>
  </si>
  <si>
    <t>Haus 17 - KITA</t>
  </si>
  <si>
    <t>UG</t>
  </si>
  <si>
    <t>K07</t>
  </si>
  <si>
    <t>K00</t>
  </si>
  <si>
    <t>K03</t>
  </si>
  <si>
    <t>K04</t>
  </si>
  <si>
    <t>000.1</t>
  </si>
  <si>
    <t>000.2</t>
  </si>
  <si>
    <t>001.1</t>
  </si>
  <si>
    <t>001.2</t>
  </si>
  <si>
    <t>001.3</t>
  </si>
  <si>
    <t>001.4</t>
  </si>
  <si>
    <t>002.1</t>
  </si>
  <si>
    <t>002.2</t>
  </si>
  <si>
    <t>003.1</t>
  </si>
  <si>
    <t>003.2</t>
  </si>
  <si>
    <t>003.3</t>
  </si>
  <si>
    <t>004.1</t>
  </si>
  <si>
    <t>004.2</t>
  </si>
  <si>
    <t>004.3</t>
  </si>
  <si>
    <t>005.1</t>
  </si>
  <si>
    <t>005.2</t>
  </si>
  <si>
    <t>100.1</t>
  </si>
  <si>
    <t>Büro öffentlich</t>
  </si>
  <si>
    <t>104.1</t>
  </si>
  <si>
    <t>104.2</t>
  </si>
  <si>
    <t>104.3</t>
  </si>
  <si>
    <t>105.1</t>
  </si>
  <si>
    <t>105.2</t>
  </si>
  <si>
    <t>105.3</t>
  </si>
  <si>
    <t>105.4</t>
  </si>
  <si>
    <t>105.5</t>
  </si>
  <si>
    <t>127</t>
  </si>
  <si>
    <t>K10</t>
  </si>
  <si>
    <t>014.1</t>
  </si>
  <si>
    <t>011.1</t>
  </si>
  <si>
    <t>K00.2</t>
  </si>
  <si>
    <t>000.3</t>
  </si>
  <si>
    <t>000.4</t>
  </si>
  <si>
    <t>000.5</t>
  </si>
  <si>
    <t>000.6</t>
  </si>
  <si>
    <t>102.1</t>
  </si>
  <si>
    <t>100.2</t>
  </si>
  <si>
    <t>101.1</t>
  </si>
  <si>
    <t>103.1</t>
  </si>
  <si>
    <t>107.1</t>
  </si>
  <si>
    <t>006.1</t>
  </si>
  <si>
    <t>Kalkulationstabelle UHR (Unterhaltsreinigung)</t>
  </si>
  <si>
    <t>Gitterroste, Schmutzfangmatten, Schächte u.ä.</t>
  </si>
  <si>
    <t>Leistungsverzeichnis - Ergebnisdefinitionen Unterhaltsreinigung</t>
  </si>
  <si>
    <t>Leistungswerte Unterhaltsreinigung HNEE</t>
  </si>
  <si>
    <t>Anzahl der Mitarbeitende (grau hinterlegt)</t>
  </si>
  <si>
    <t>Anzahl des geplanten Personals pro Tag für die Leistung eintragen</t>
  </si>
  <si>
    <t>Bei der Kalkulation der entsprechenden Leistungswerte sind die folgenden maximalen Werte ("m²/Std. max.") zu berücksichtigen. Diese Maximalwerte ergeben sich aus dem jeweiligen „Grundleistungswert“ gemäß Zeitstudie ("m²/Std. nach REFA-Methodik") und berücksichtigen eine maximale Abweichung von 20% zum Grundleistungswert ("Aufschlag"). Diese Abweichung setzt sich zusammen aus 10% für den Einsatz effizienzsteigernder Technologien und 10% für individuelle zusätzliche Leistungsfähigkeiten des zum Einsatz kommenden Personals. Bei Anwendung der entsprechenden Abweichung muss ein Nachweis dem Angebot beigefügt werden.</t>
  </si>
  <si>
    <t>UNTERHALTSREINIGUNG (UHR)</t>
  </si>
  <si>
    <t>I42</t>
  </si>
  <si>
    <t>Produktiver Arbeitseinsatz (zur Beurteilung des Personaleinsatzes)</t>
  </si>
  <si>
    <t>Aufenthaltsraum</t>
  </si>
  <si>
    <t>TWD13</t>
  </si>
  <si>
    <t>Waldcampus, FBG, Sonnenvilla</t>
  </si>
  <si>
    <t>Anzahl der Mitarbeitende</t>
  </si>
  <si>
    <t>Kita Wickelraum</t>
  </si>
  <si>
    <t>Kita Sanitärräume / WC</t>
  </si>
  <si>
    <t>Kita Teeküche</t>
  </si>
  <si>
    <t>Kita Spiel-Betreuungsraum</t>
  </si>
  <si>
    <t>Kita Foyer/Garderobe</t>
  </si>
  <si>
    <t>C3</t>
  </si>
  <si>
    <t>I8</t>
  </si>
  <si>
    <t>Spalte I</t>
  </si>
  <si>
    <t>Bieter*in (grau hinterlegt)</t>
  </si>
  <si>
    <t>Name der Bieterin bzw. des Bieters eintragen</t>
  </si>
  <si>
    <t>Leistungswerte der Biterin bzw. des Bieters je Raumgruppe eintragen. Anmerkungen beachten!</t>
  </si>
  <si>
    <t>Wegweiser, Infotafeln, Bilderrahmen, Wandschmuck und sonstige Raumelemente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</si>
</sst>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&quot;$&quot;#,##0_);\(&quot;$&quot;#,##0\)"/>
    <numFmt numFmtId="167" formatCode="&quot;$&quot;#,##0;[Red]\-&quot;$&quot;#,##0"/>
    <numFmt numFmtId="168" formatCode="&quot;$&quot;#,##0.00;[Red]\-&quot;$&quot;#,##0.00"/>
    <numFmt numFmtId="169" formatCode="_-* #,##0.00\ _E_U_R_-;\-* #,##0.00\ _E_U_R_-;_-* &quot;-&quot;??\ _E_U_R_-;_-@_-"/>
    <numFmt numFmtId="170" formatCode="_-* #,##0.00\ [$€-1]_-;\-* #,##0.00\ [$€-1]_-;_-* &quot;-&quot;??\ [$€-1]_-"/>
    <numFmt numFmtId="171" formatCode="_-* #,##0\ _F_-;\-* #,##0\ _F_-;_-* &quot;-&quot;\ _F_-;_-@_-"/>
    <numFmt numFmtId="172" formatCode="_-* #,##0.00\ _F_-;\-* #,##0.00\ _F_-;_-* &quot;-&quot;??\ _F_-;_-@_-"/>
    <numFmt numFmtId="173" formatCode="#,##0.000000"/>
    <numFmt numFmtId="174" formatCode="_-* #,##0.00\ &quot;EUR&quot;_-;\-* #,##0.00\ &quot;EUR&quot;_-;_-* &quot;-&quot;??\ &quot;EUR&quot;_-;_-@_-"/>
    <numFmt numFmtId="175" formatCode="0.0"/>
    <numFmt numFmtId="176" formatCode="#,##0.00&quot; m²&quot;"/>
    <numFmt numFmtId="177" formatCode="#,##0.0"/>
    <numFmt numFmtId="178" formatCode="0.00&quot; m²&quot;"/>
  </numFmts>
  <fonts count="6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0"/>
      <color indexed="0"/>
      <name val="MS Sans Serif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indexed="20"/>
      <name val="Calibri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Verdana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i/>
      <sz val="12"/>
      <name val="Arial"/>
      <family val="2"/>
    </font>
    <font>
      <b/>
      <sz val="10"/>
      <color theme="0"/>
      <name val="Arial"/>
      <family val="2"/>
    </font>
    <font>
      <b/>
      <sz val="18"/>
      <color theme="0"/>
      <name val="Arial"/>
      <family val="2"/>
    </font>
    <font>
      <b/>
      <sz val="11"/>
      <color indexed="1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sz val="11"/>
      <color rgb="FF666699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u/>
      <sz val="16"/>
      <name val="Arial"/>
      <family val="2"/>
    </font>
    <font>
      <sz val="12"/>
      <color theme="1"/>
      <name val="Arial"/>
      <family val="2"/>
    </font>
    <font>
      <sz val="12"/>
      <color rgb="FF666699"/>
      <name val="Arial"/>
      <family val="2"/>
    </font>
    <font>
      <b/>
      <sz val="12"/>
      <color rgb="FF666699"/>
      <name val="Arial"/>
      <family val="2"/>
    </font>
    <font>
      <b/>
      <u/>
      <sz val="11"/>
      <color rgb="FF666699"/>
      <name val="Arial"/>
      <family val="2"/>
    </font>
    <font>
      <sz val="11"/>
      <color indexed="54"/>
      <name val="Arial"/>
      <family val="2"/>
    </font>
    <font>
      <b/>
      <sz val="14"/>
      <name val="Arial"/>
      <family val="2"/>
    </font>
    <font>
      <sz val="16"/>
      <color indexed="23"/>
      <name val="Arial"/>
      <family val="2"/>
    </font>
    <font>
      <b/>
      <sz val="16"/>
      <name val="Arial"/>
      <family val="2"/>
    </font>
    <font>
      <b/>
      <sz val="11"/>
      <color rgb="FF666699"/>
      <name val="Arial"/>
      <family val="2"/>
    </font>
    <font>
      <b/>
      <u/>
      <sz val="12"/>
      <color theme="0"/>
      <name val="Arial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4D3D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969696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n">
        <color rgb="FF969696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rgb="FF969696"/>
      </left>
      <right style="thin">
        <color rgb="FF969696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rgb="FF969696"/>
      </top>
      <bottom/>
      <diagonal/>
    </border>
  </borders>
  <cellStyleXfs count="339">
    <xf numFmtId="0" fontId="0" fillId="0" borderId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3" applyNumberFormat="0" applyAlignment="0" applyProtection="0"/>
    <xf numFmtId="0" fontId="11" fillId="21" borderId="4" applyNumberFormat="0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166" fontId="12" fillId="0" borderId="2" applyAlignment="0" applyProtection="0"/>
    <xf numFmtId="38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9" fontId="6" fillId="0" borderId="0" applyFont="0" applyFill="0" applyBorder="0" applyAlignment="0" applyProtection="0"/>
    <xf numFmtId="0" fontId="15" fillId="8" borderId="4" applyNumberFormat="0" applyAlignment="0" applyProtection="0"/>
    <xf numFmtId="0" fontId="16" fillId="0" borderId="5" applyNumberFormat="0" applyFill="0" applyAlignment="0" applyProtection="0"/>
    <xf numFmtId="0" fontId="17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38" fontId="5" fillId="2" borderId="0" applyNumberFormat="0" applyBorder="0" applyAlignment="0" applyProtection="0"/>
    <xf numFmtId="0" fontId="18" fillId="5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0" fontId="5" fillId="22" borderId="1" applyNumberFormat="0" applyBorder="0" applyAlignment="0" applyProtection="0"/>
    <xf numFmtId="10" fontId="5" fillId="22" borderId="1" applyNumberFormat="0" applyBorder="0" applyAlignment="0" applyProtection="0"/>
    <xf numFmtId="10" fontId="5" fillId="22" borderId="1" applyNumberFormat="0" applyBorder="0" applyAlignment="0" applyProtection="0"/>
    <xf numFmtId="10" fontId="5" fillId="22" borderId="1" applyNumberFormat="0" applyBorder="0" applyAlignment="0" applyProtection="0"/>
    <xf numFmtId="164" fontId="7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9" fillId="23" borderId="0" applyNumberFormat="0" applyBorder="0" applyAlignment="0" applyProtection="0"/>
    <xf numFmtId="173" fontId="4" fillId="0" borderId="0"/>
    <xf numFmtId="173" fontId="4" fillId="0" borderId="0"/>
    <xf numFmtId="0" fontId="4" fillId="0" borderId="0"/>
    <xf numFmtId="0" fontId="4" fillId="24" borderId="6" applyNumberFormat="0" applyFont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4" fillId="0" borderId="0" applyFont="0" applyFill="0" applyBorder="0" applyAlignment="0" applyProtection="0"/>
    <xf numFmtId="0" fontId="21" fillId="4" borderId="0" applyNumberFormat="0" applyBorder="0" applyAlignment="0" applyProtection="0"/>
    <xf numFmtId="0" fontId="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7" fillId="0" borderId="10" applyNumberFormat="0" applyFill="0" applyAlignment="0" applyProtection="0"/>
    <xf numFmtId="44" fontId="4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70" fontId="4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25" borderId="11" applyNumberFormat="0" applyAlignment="0" applyProtection="0"/>
    <xf numFmtId="0" fontId="4" fillId="0" borderId="0"/>
    <xf numFmtId="0" fontId="4" fillId="0" borderId="0"/>
    <xf numFmtId="44" fontId="3" fillId="0" borderId="0" applyFont="0" applyFill="0" applyBorder="0" applyAlignment="0" applyProtection="0"/>
    <xf numFmtId="0" fontId="2" fillId="0" borderId="0"/>
    <xf numFmtId="0" fontId="7" fillId="0" borderId="0"/>
  </cellStyleXfs>
  <cellXfs count="265">
    <xf numFmtId="0" fontId="0" fillId="0" borderId="0" xfId="0"/>
    <xf numFmtId="0" fontId="30" fillId="0" borderId="15" xfId="0" applyFont="1" applyBorder="1" applyAlignment="1">
      <alignment vertical="center"/>
    </xf>
    <xf numFmtId="0" fontId="31" fillId="0" borderId="16" xfId="0" applyFont="1" applyBorder="1" applyAlignment="1">
      <alignment horizontal="center" vertical="center"/>
    </xf>
    <xf numFmtId="0" fontId="31" fillId="0" borderId="16" xfId="0" applyFont="1" applyBorder="1" applyAlignment="1">
      <alignment vertical="center"/>
    </xf>
    <xf numFmtId="0" fontId="31" fillId="0" borderId="17" xfId="0" applyFont="1" applyBorder="1" applyAlignment="1">
      <alignment vertical="center" wrapText="1"/>
    </xf>
    <xf numFmtId="0" fontId="30" fillId="0" borderId="18" xfId="0" applyFont="1" applyBorder="1" applyAlignment="1">
      <alignment vertical="center"/>
    </xf>
    <xf numFmtId="0" fontId="31" fillId="0" borderId="19" xfId="0" applyFont="1" applyBorder="1" applyAlignment="1">
      <alignment horizontal="center" vertical="center"/>
    </xf>
    <xf numFmtId="0" fontId="31" fillId="0" borderId="19" xfId="0" applyFont="1" applyBorder="1" applyAlignment="1">
      <alignment vertical="center"/>
    </xf>
    <xf numFmtId="0" fontId="31" fillId="0" borderId="20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0" fillId="0" borderId="21" xfId="0" applyFont="1" applyBorder="1" applyAlignment="1">
      <alignment vertical="center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vertical="center" wrapText="1"/>
    </xf>
    <xf numFmtId="0" fontId="31" fillId="0" borderId="24" xfId="0" applyFont="1" applyBorder="1" applyAlignment="1">
      <alignment vertical="center" wrapText="1"/>
    </xf>
    <xf numFmtId="0" fontId="30" fillId="0" borderId="25" xfId="0" applyFont="1" applyBorder="1" applyAlignment="1">
      <alignment vertical="center"/>
    </xf>
    <xf numFmtId="0" fontId="31" fillId="0" borderId="22" xfId="0" applyFont="1" applyBorder="1" applyAlignment="1">
      <alignment vertical="center"/>
    </xf>
    <xf numFmtId="0" fontId="31" fillId="0" borderId="26" xfId="0" applyFont="1" applyBorder="1" applyAlignment="1">
      <alignment vertical="center" wrapText="1"/>
    </xf>
    <xf numFmtId="0" fontId="31" fillId="0" borderId="27" xfId="0" applyFont="1" applyBorder="1" applyAlignment="1">
      <alignment vertical="center" wrapText="1"/>
    </xf>
    <xf numFmtId="0" fontId="31" fillId="0" borderId="28" xfId="0" applyFont="1" applyBorder="1" applyAlignment="1">
      <alignment horizontal="center" vertical="center"/>
    </xf>
    <xf numFmtId="0" fontId="31" fillId="0" borderId="28" xfId="0" applyFont="1" applyBorder="1" applyAlignment="1">
      <alignment vertical="center"/>
    </xf>
    <xf numFmtId="0" fontId="31" fillId="0" borderId="16" xfId="0" applyFont="1" applyBorder="1" applyAlignment="1">
      <alignment vertical="center" wrapText="1"/>
    </xf>
    <xf numFmtId="0" fontId="33" fillId="0" borderId="0" xfId="9" applyFont="1"/>
    <xf numFmtId="49" fontId="7" fillId="0" borderId="25" xfId="8" applyNumberFormat="1" applyFont="1" applyBorder="1" applyAlignment="1">
      <alignment horizontal="center"/>
    </xf>
    <xf numFmtId="0" fontId="7" fillId="0" borderId="1" xfId="8" applyFont="1" applyBorder="1" applyAlignment="1">
      <alignment horizontal="center"/>
    </xf>
    <xf numFmtId="0" fontId="7" fillId="0" borderId="1" xfId="8" applyFont="1" applyBorder="1"/>
    <xf numFmtId="0" fontId="7" fillId="0" borderId="1" xfId="8" applyNumberFormat="1" applyFont="1" applyBorder="1" applyAlignment="1">
      <alignment horizontal="center"/>
    </xf>
    <xf numFmtId="49" fontId="7" fillId="0" borderId="25" xfId="8" quotePrefix="1" applyNumberFormat="1" applyFont="1" applyBorder="1" applyAlignment="1">
      <alignment horizontal="center"/>
    </xf>
    <xf numFmtId="0" fontId="7" fillId="0" borderId="1" xfId="8" quotePrefix="1" applyNumberFormat="1" applyFont="1" applyBorder="1" applyAlignment="1">
      <alignment horizontal="center"/>
    </xf>
    <xf numFmtId="2" fontId="7" fillId="26" borderId="1" xfId="8" applyNumberFormat="1" applyFont="1" applyFill="1" applyBorder="1" applyAlignment="1">
      <alignment horizontal="center"/>
    </xf>
    <xf numFmtId="2" fontId="7" fillId="0" borderId="1" xfId="8" applyNumberFormat="1" applyFont="1" applyBorder="1" applyAlignment="1">
      <alignment horizontal="center"/>
    </xf>
    <xf numFmtId="0" fontId="34" fillId="0" borderId="1" xfId="9" applyFont="1" applyBorder="1" applyAlignment="1">
      <alignment horizontal="center"/>
    </xf>
    <xf numFmtId="0" fontId="35" fillId="0" borderId="13" xfId="8" applyFont="1" applyBorder="1" applyAlignment="1">
      <alignment horizontal="center" vertical="center" wrapText="1"/>
    </xf>
    <xf numFmtId="0" fontId="30" fillId="26" borderId="0" xfId="0" applyFont="1" applyFill="1" applyAlignment="1">
      <alignment vertical="center"/>
    </xf>
    <xf numFmtId="0" fontId="31" fillId="0" borderId="0" xfId="334" applyFont="1"/>
    <xf numFmtId="9" fontId="36" fillId="0" borderId="26" xfId="238" applyFont="1" applyFill="1" applyBorder="1" applyAlignment="1">
      <alignment horizontal="center"/>
    </xf>
    <xf numFmtId="9" fontId="36" fillId="0" borderId="26" xfId="238" applyFont="1" applyFill="1" applyBorder="1" applyAlignment="1">
      <alignment horizontal="center" vertical="center"/>
    </xf>
    <xf numFmtId="0" fontId="39" fillId="0" borderId="0" xfId="335" applyFont="1" applyFill="1" applyBorder="1" applyAlignment="1" applyProtection="1">
      <alignment horizontal="left" vertical="center"/>
    </xf>
    <xf numFmtId="0" fontId="7" fillId="0" borderId="0" xfId="0" applyFont="1"/>
    <xf numFmtId="0" fontId="3" fillId="26" borderId="0" xfId="0" applyFont="1" applyFill="1"/>
    <xf numFmtId="1" fontId="3" fillId="26" borderId="0" xfId="0" applyNumberFormat="1" applyFont="1" applyFill="1"/>
    <xf numFmtId="9" fontId="3" fillId="26" borderId="0" xfId="5" applyFont="1" applyFill="1"/>
    <xf numFmtId="44" fontId="3" fillId="26" borderId="0" xfId="2" applyFont="1" applyFill="1"/>
    <xf numFmtId="0" fontId="30" fillId="0" borderId="0" xfId="0" applyFont="1" applyBorder="1" applyAlignment="1">
      <alignment horizontal="left" vertical="center"/>
    </xf>
    <xf numFmtId="0" fontId="30" fillId="26" borderId="0" xfId="0" applyFont="1" applyFill="1" applyBorder="1" applyAlignment="1">
      <alignment horizontal="left" vertical="center"/>
    </xf>
    <xf numFmtId="1" fontId="31" fillId="26" borderId="0" xfId="0" applyNumberFormat="1" applyFont="1" applyFill="1"/>
    <xf numFmtId="9" fontId="30" fillId="26" borderId="0" xfId="5" applyFont="1" applyFill="1" applyBorder="1" applyAlignment="1">
      <alignment horizontal="left" vertical="center"/>
    </xf>
    <xf numFmtId="1" fontId="31" fillId="26" borderId="0" xfId="0" applyNumberFormat="1" applyFont="1" applyFill="1" applyAlignment="1">
      <alignment wrapText="1"/>
    </xf>
    <xf numFmtId="0" fontId="30" fillId="26" borderId="0" xfId="0" applyFont="1" applyFill="1" applyBorder="1" applyAlignment="1">
      <alignment horizontal="center" vertical="center"/>
    </xf>
    <xf numFmtId="44" fontId="30" fillId="28" borderId="1" xfId="302" applyFont="1" applyFill="1" applyBorder="1" applyAlignment="1" applyProtection="1">
      <alignment horizontal="center" vertical="center"/>
      <protection locked="0"/>
    </xf>
    <xf numFmtId="0" fontId="6" fillId="26" borderId="0" xfId="0" applyFont="1" applyFill="1"/>
    <xf numFmtId="0" fontId="3" fillId="26" borderId="0" xfId="0" applyFont="1" applyFill="1" applyBorder="1" applyAlignment="1">
      <alignment horizontal="left"/>
    </xf>
    <xf numFmtId="1" fontId="3" fillId="26" borderId="0" xfId="0" applyNumberFormat="1" applyFont="1" applyFill="1" applyBorder="1" applyAlignment="1">
      <alignment horizontal="left"/>
    </xf>
    <xf numFmtId="9" fontId="3" fillId="26" borderId="0" xfId="5" applyFont="1" applyFill="1" applyBorder="1" applyAlignment="1">
      <alignment horizontal="left"/>
    </xf>
    <xf numFmtId="0" fontId="43" fillId="34" borderId="1" xfId="9" applyFont="1" applyFill="1" applyBorder="1" applyAlignment="1" applyProtection="1">
      <alignment horizontal="center" vertical="center" wrapText="1"/>
    </xf>
    <xf numFmtId="0" fontId="43" fillId="34" borderId="1" xfId="261" applyFont="1" applyFill="1" applyBorder="1" applyAlignment="1">
      <alignment horizontal="center" vertical="center" wrapText="1"/>
    </xf>
    <xf numFmtId="0" fontId="44" fillId="34" borderId="1" xfId="9" applyFont="1" applyFill="1" applyBorder="1" applyAlignment="1" applyProtection="1">
      <alignment horizontal="center" vertical="center" wrapText="1"/>
    </xf>
    <xf numFmtId="0" fontId="31" fillId="0" borderId="1" xfId="0" applyFont="1" applyBorder="1" applyAlignment="1">
      <alignment horizontal="left" vertical="center"/>
    </xf>
    <xf numFmtId="175" fontId="31" fillId="0" borderId="1" xfId="0" applyNumberFormat="1" applyFont="1" applyBorder="1" applyAlignment="1">
      <alignment horizontal="center" vertical="center"/>
    </xf>
    <xf numFmtId="1" fontId="31" fillId="0" borderId="1" xfId="0" applyNumberFormat="1" applyFont="1" applyFill="1" applyBorder="1" applyAlignment="1">
      <alignment horizontal="center" vertical="center"/>
    </xf>
    <xf numFmtId="9" fontId="31" fillId="0" borderId="1" xfId="5" applyFont="1" applyBorder="1" applyAlignment="1">
      <alignment horizontal="center" vertical="center"/>
    </xf>
    <xf numFmtId="1" fontId="31" fillId="0" borderId="1" xfId="5" applyNumberFormat="1" applyFont="1" applyBorder="1" applyAlignment="1">
      <alignment horizontal="center" vertical="center"/>
    </xf>
    <xf numFmtId="1" fontId="30" fillId="28" borderId="1" xfId="0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Border="1" applyAlignment="1">
      <alignment horizontal="left" vertical="center" wrapText="1"/>
    </xf>
    <xf numFmtId="0" fontId="7" fillId="26" borderId="0" xfId="0" applyFont="1" applyFill="1"/>
    <xf numFmtId="0" fontId="7" fillId="26" borderId="0" xfId="0" applyFont="1" applyFill="1" applyAlignment="1">
      <alignment horizontal="center"/>
    </xf>
    <xf numFmtId="0" fontId="7" fillId="0" borderId="0" xfId="0" applyFont="1" applyAlignment="1">
      <alignment vertical="center"/>
    </xf>
    <xf numFmtId="0" fontId="46" fillId="26" borderId="0" xfId="0" applyFont="1" applyFill="1" applyAlignment="1">
      <alignment horizontal="center" vertical="center"/>
    </xf>
    <xf numFmtId="0" fontId="7" fillId="26" borderId="0" xfId="0" applyFont="1" applyFill="1" applyAlignment="1">
      <alignment horizontal="left" vertical="center"/>
    </xf>
    <xf numFmtId="0" fontId="7" fillId="26" borderId="0" xfId="0" applyFont="1" applyFill="1" applyAlignment="1">
      <alignment vertical="center"/>
    </xf>
    <xf numFmtId="0" fontId="7" fillId="26" borderId="0" xfId="0" applyFont="1" applyFill="1" applyAlignment="1">
      <alignment horizontal="center" vertical="center"/>
    </xf>
    <xf numFmtId="0" fontId="46" fillId="35" borderId="12" xfId="0" applyFont="1" applyFill="1" applyBorder="1" applyAlignment="1">
      <alignment horizontal="right" vertical="center"/>
    </xf>
    <xf numFmtId="0" fontId="7" fillId="0" borderId="0" xfId="0" applyFont="1" applyAlignment="1">
      <alignment wrapText="1"/>
    </xf>
    <xf numFmtId="0" fontId="7" fillId="0" borderId="23" xfId="0" applyFont="1" applyBorder="1"/>
    <xf numFmtId="0" fontId="7" fillId="0" borderId="23" xfId="0" applyFont="1" applyBorder="1" applyAlignment="1">
      <alignment horizontal="center"/>
    </xf>
    <xf numFmtId="49" fontId="3" fillId="0" borderId="23" xfId="1" applyNumberFormat="1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1" xfId="1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35" borderId="14" xfId="0" applyNumberFormat="1" applyFont="1" applyFill="1" applyBorder="1" applyAlignment="1">
      <alignment vertical="center"/>
    </xf>
    <xf numFmtId="177" fontId="7" fillId="35" borderId="33" xfId="0" applyNumberFormat="1" applyFont="1" applyFill="1" applyBorder="1" applyAlignment="1">
      <alignment vertical="center"/>
    </xf>
    <xf numFmtId="4" fontId="7" fillId="35" borderId="33" xfId="0" applyNumberFormat="1" applyFont="1" applyFill="1" applyBorder="1" applyAlignment="1">
      <alignment vertical="center"/>
    </xf>
    <xf numFmtId="44" fontId="7" fillId="35" borderId="33" xfId="0" applyNumberFormat="1" applyFont="1" applyFill="1" applyBorder="1" applyAlignment="1">
      <alignment vertical="center"/>
    </xf>
    <xf numFmtId="176" fontId="7" fillId="0" borderId="23" xfId="0" applyNumberFormat="1" applyFont="1" applyBorder="1"/>
    <xf numFmtId="175" fontId="7" fillId="0" borderId="23" xfId="0" applyNumberFormat="1" applyFont="1" applyBorder="1" applyAlignment="1">
      <alignment horizontal="center"/>
    </xf>
    <xf numFmtId="175" fontId="7" fillId="0" borderId="23" xfId="0" applyNumberFormat="1" applyFont="1" applyBorder="1"/>
    <xf numFmtId="1" fontId="7" fillId="0" borderId="23" xfId="0" applyNumberFormat="1" applyFont="1" applyBorder="1" applyAlignment="1">
      <alignment horizontal="center"/>
    </xf>
    <xf numFmtId="2" fontId="7" fillId="0" borderId="23" xfId="0" applyNumberFormat="1" applyFont="1" applyBorder="1"/>
    <xf numFmtId="44" fontId="7" fillId="0" borderId="23" xfId="0" applyNumberFormat="1" applyFont="1" applyBorder="1"/>
    <xf numFmtId="0" fontId="7" fillId="0" borderId="0" xfId="0" applyFont="1" applyAlignment="1">
      <alignment horizontal="center"/>
    </xf>
    <xf numFmtId="0" fontId="43" fillId="34" borderId="13" xfId="0" applyFont="1" applyFill="1" applyBorder="1" applyAlignment="1">
      <alignment horizontal="center" vertical="center" wrapText="1"/>
    </xf>
    <xf numFmtId="0" fontId="43" fillId="34" borderId="13" xfId="0" applyFont="1" applyFill="1" applyBorder="1" applyAlignment="1">
      <alignment vertical="center" wrapText="1"/>
    </xf>
    <xf numFmtId="0" fontId="43" fillId="34" borderId="34" xfId="0" applyFont="1" applyFill="1" applyBorder="1" applyAlignment="1">
      <alignment horizontal="center" vertical="center" wrapText="1"/>
    </xf>
    <xf numFmtId="0" fontId="43" fillId="34" borderId="41" xfId="0" applyFont="1" applyFill="1" applyBorder="1" applyAlignment="1">
      <alignment vertical="center" wrapText="1"/>
    </xf>
    <xf numFmtId="0" fontId="47" fillId="34" borderId="12" xfId="8" applyFont="1" applyFill="1" applyBorder="1" applyAlignment="1">
      <alignment horizontal="center" vertical="center" wrapText="1"/>
    </xf>
    <xf numFmtId="0" fontId="47" fillId="34" borderId="13" xfId="8" applyFont="1" applyFill="1" applyBorder="1" applyAlignment="1">
      <alignment horizontal="center" vertical="center" wrapText="1"/>
    </xf>
    <xf numFmtId="0" fontId="47" fillId="34" borderId="13" xfId="8" applyFont="1" applyFill="1" applyBorder="1" applyAlignment="1">
      <alignment horizontal="center" vertical="center"/>
    </xf>
    <xf numFmtId="0" fontId="40" fillId="34" borderId="0" xfId="9" applyFont="1" applyFill="1" applyAlignment="1">
      <alignment horizontal="center"/>
    </xf>
    <xf numFmtId="0" fontId="40" fillId="34" borderId="0" xfId="9" applyFont="1" applyFill="1"/>
    <xf numFmtId="0" fontId="34" fillId="36" borderId="1" xfId="9" applyFont="1" applyFill="1" applyBorder="1" applyAlignment="1">
      <alignment horizontal="center" vertical="center"/>
    </xf>
    <xf numFmtId="0" fontId="34" fillId="36" borderId="1" xfId="9" applyFont="1" applyFill="1" applyBorder="1" applyAlignment="1">
      <alignment horizontal="center"/>
    </xf>
    <xf numFmtId="0" fontId="3" fillId="0" borderId="0" xfId="9" applyFont="1"/>
    <xf numFmtId="9" fontId="7" fillId="0" borderId="0" xfId="0" applyNumberFormat="1" applyFont="1"/>
    <xf numFmtId="0" fontId="3" fillId="0" borderId="1" xfId="9" applyFont="1" applyBorder="1"/>
    <xf numFmtId="0" fontId="3" fillId="0" borderId="1" xfId="9" applyFont="1" applyBorder="1" applyAlignment="1">
      <alignment horizontal="center"/>
    </xf>
    <xf numFmtId="0" fontId="43" fillId="34" borderId="0" xfId="334" applyFont="1" applyFill="1"/>
    <xf numFmtId="0" fontId="48" fillId="34" borderId="36" xfId="334" applyFont="1" applyFill="1" applyBorder="1" applyAlignment="1">
      <alignment vertical="center"/>
    </xf>
    <xf numFmtId="0" fontId="44" fillId="34" borderId="36" xfId="334" applyFont="1" applyFill="1" applyBorder="1" applyAlignment="1">
      <alignment vertical="center" wrapText="1"/>
    </xf>
    <xf numFmtId="0" fontId="43" fillId="34" borderId="36" xfId="334" applyFont="1" applyFill="1" applyBorder="1" applyAlignment="1">
      <alignment horizontal="center" vertical="center" wrapText="1"/>
    </xf>
    <xf numFmtId="0" fontId="49" fillId="0" borderId="0" xfId="334" applyFont="1" applyFill="1" applyBorder="1" applyAlignment="1">
      <alignment vertical="center" wrapText="1"/>
    </xf>
    <xf numFmtId="0" fontId="49" fillId="0" borderId="0" xfId="334" applyFont="1" applyFill="1" applyBorder="1" applyAlignment="1">
      <alignment horizontal="center" vertical="center" wrapText="1"/>
    </xf>
    <xf numFmtId="1" fontId="50" fillId="0" borderId="0" xfId="334" applyNumberFormat="1" applyFont="1" applyFill="1" applyBorder="1" applyAlignment="1">
      <alignment horizontal="left" vertical="center"/>
    </xf>
    <xf numFmtId="0" fontId="33" fillId="0" borderId="0" xfId="334" applyFont="1" applyFill="1" applyBorder="1" applyAlignment="1">
      <alignment vertical="center"/>
    </xf>
    <xf numFmtId="1" fontId="52" fillId="0" borderId="0" xfId="334" applyNumberFormat="1" applyFont="1" applyFill="1" applyBorder="1" applyAlignment="1">
      <alignment vertical="center"/>
    </xf>
    <xf numFmtId="1" fontId="50" fillId="0" borderId="0" xfId="334" applyNumberFormat="1" applyFont="1" applyFill="1" applyBorder="1" applyAlignment="1">
      <alignment horizontal="left" vertical="top"/>
    </xf>
    <xf numFmtId="0" fontId="44" fillId="34" borderId="0" xfId="334" applyFont="1" applyFill="1" applyBorder="1" applyAlignment="1">
      <alignment horizontal="right" vertical="center" wrapText="1"/>
    </xf>
    <xf numFmtId="0" fontId="45" fillId="34" borderId="0" xfId="334" applyFont="1" applyFill="1" applyBorder="1" applyAlignment="1">
      <alignment horizontal="right" vertical="center" wrapText="1"/>
    </xf>
    <xf numFmtId="0" fontId="48" fillId="34" borderId="1" xfId="334" applyFont="1" applyFill="1" applyBorder="1" applyAlignment="1">
      <alignment horizontal="center" vertical="center" wrapText="1"/>
    </xf>
    <xf numFmtId="0" fontId="53" fillId="0" borderId="0" xfId="0" applyFont="1"/>
    <xf numFmtId="0" fontId="54" fillId="0" borderId="0" xfId="334" applyFont="1" applyFill="1" applyBorder="1" applyAlignment="1">
      <alignment horizontal="center" vertical="center" wrapText="1"/>
    </xf>
    <xf numFmtId="0" fontId="55" fillId="0" borderId="0" xfId="334" applyFont="1" applyFill="1" applyBorder="1" applyAlignment="1">
      <alignment horizontal="right" vertical="center" wrapText="1"/>
    </xf>
    <xf numFmtId="0" fontId="51" fillId="0" borderId="0" xfId="334" applyFont="1" applyFill="1" applyBorder="1" applyAlignment="1">
      <alignment horizontal="right" vertical="center" wrapText="1"/>
    </xf>
    <xf numFmtId="0" fontId="51" fillId="0" borderId="1" xfId="0" applyFont="1" applyBorder="1" applyAlignment="1">
      <alignment horizontal="center" vertical="center"/>
    </xf>
    <xf numFmtId="0" fontId="52" fillId="0" borderId="0" xfId="7" applyFont="1" applyFill="1" applyBorder="1" applyAlignment="1" applyProtection="1">
      <alignment vertical="center"/>
    </xf>
    <xf numFmtId="0" fontId="56" fillId="0" borderId="0" xfId="334" applyFont="1" applyFill="1" applyBorder="1" applyAlignment="1">
      <alignment vertical="center"/>
    </xf>
    <xf numFmtId="0" fontId="57" fillId="0" borderId="0" xfId="334" applyFont="1" applyFill="1" applyBorder="1" applyAlignment="1">
      <alignment horizontal="center" vertical="center" wrapText="1"/>
    </xf>
    <xf numFmtId="0" fontId="30" fillId="30" borderId="37" xfId="334" applyFont="1" applyFill="1" applyBorder="1" applyAlignment="1">
      <alignment vertical="center" wrapText="1"/>
    </xf>
    <xf numFmtId="0" fontId="58" fillId="30" borderId="37" xfId="334" applyFont="1" applyFill="1" applyBorder="1" applyAlignment="1">
      <alignment vertical="center" wrapText="1"/>
    </xf>
    <xf numFmtId="0" fontId="58" fillId="30" borderId="38" xfId="334" applyFont="1" applyFill="1" applyBorder="1" applyAlignment="1">
      <alignment vertical="center" wrapText="1"/>
    </xf>
    <xf numFmtId="0" fontId="58" fillId="30" borderId="38" xfId="334" applyFont="1" applyFill="1" applyBorder="1" applyAlignment="1">
      <alignment horizontal="center" vertical="center" wrapText="1"/>
    </xf>
    <xf numFmtId="0" fontId="6" fillId="30" borderId="1" xfId="334" applyFont="1" applyFill="1" applyBorder="1" applyAlignment="1">
      <alignment horizontal="center" vertical="center" wrapText="1"/>
    </xf>
    <xf numFmtId="0" fontId="6" fillId="0" borderId="1" xfId="334" applyFont="1" applyFill="1" applyBorder="1" applyAlignment="1">
      <alignment vertical="center" wrapText="1"/>
    </xf>
    <xf numFmtId="0" fontId="6" fillId="0" borderId="1" xfId="334" applyFont="1" applyFill="1" applyBorder="1" applyAlignment="1">
      <alignment horizontal="center" vertical="center" wrapText="1"/>
    </xf>
    <xf numFmtId="0" fontId="31" fillId="0" borderId="0" xfId="334" applyFont="1" applyFill="1" applyBorder="1" applyAlignment="1">
      <alignment vertical="center" wrapText="1"/>
    </xf>
    <xf numFmtId="0" fontId="6" fillId="0" borderId="0" xfId="334" applyFont="1" applyFill="1" applyBorder="1" applyAlignment="1">
      <alignment horizontal="center" vertical="center" wrapText="1"/>
    </xf>
    <xf numFmtId="0" fontId="58" fillId="31" borderId="37" xfId="334" applyFont="1" applyFill="1" applyBorder="1" applyAlignment="1">
      <alignment horizontal="center" vertical="center" wrapText="1"/>
    </xf>
    <xf numFmtId="0" fontId="58" fillId="31" borderId="37" xfId="334" applyFont="1" applyFill="1" applyBorder="1" applyAlignment="1">
      <alignment vertical="center" wrapText="1"/>
    </xf>
    <xf numFmtId="0" fontId="58" fillId="31" borderId="38" xfId="334" applyFont="1" applyFill="1" applyBorder="1" applyAlignment="1">
      <alignment vertical="center" wrapText="1"/>
    </xf>
    <xf numFmtId="0" fontId="51" fillId="31" borderId="38" xfId="334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6" fillId="31" borderId="1" xfId="334" applyFont="1" applyFill="1" applyBorder="1" applyAlignment="1">
      <alignment horizontal="center" vertical="center" wrapText="1"/>
    </xf>
    <xf numFmtId="0" fontId="6" fillId="0" borderId="1" xfId="335" applyFont="1" applyFill="1" applyBorder="1" applyAlignment="1" applyProtection="1">
      <alignment vertical="center" wrapText="1"/>
    </xf>
    <xf numFmtId="0" fontId="6" fillId="0" borderId="1" xfId="7" applyFont="1" applyFill="1" applyBorder="1" applyAlignment="1" applyProtection="1">
      <alignment vertical="center" wrapText="1"/>
    </xf>
    <xf numFmtId="0" fontId="6" fillId="0" borderId="0" xfId="334" applyFont="1" applyFill="1" applyBorder="1" applyAlignment="1">
      <alignment vertical="center" wrapText="1"/>
    </xf>
    <xf numFmtId="0" fontId="6" fillId="0" borderId="0" xfId="0" applyFont="1"/>
    <xf numFmtId="0" fontId="59" fillId="0" borderId="0" xfId="7" applyFont="1" applyFill="1" applyBorder="1" applyAlignment="1" applyProtection="1">
      <alignment vertical="center" wrapText="1"/>
    </xf>
    <xf numFmtId="0" fontId="58" fillId="29" borderId="37" xfId="334" applyFont="1" applyFill="1" applyBorder="1" applyAlignment="1">
      <alignment horizontal="center" vertical="center" wrapText="1"/>
    </xf>
    <xf numFmtId="0" fontId="58" fillId="29" borderId="37" xfId="334" applyFont="1" applyFill="1" applyBorder="1" applyAlignment="1">
      <alignment vertical="center" wrapText="1"/>
    </xf>
    <xf numFmtId="0" fontId="58" fillId="29" borderId="38" xfId="334" applyFont="1" applyFill="1" applyBorder="1" applyAlignment="1">
      <alignment vertical="center" wrapText="1"/>
    </xf>
    <xf numFmtId="0" fontId="51" fillId="29" borderId="38" xfId="334" applyFont="1" applyFill="1" applyBorder="1" applyAlignment="1">
      <alignment horizontal="center" vertical="center" wrapText="1"/>
    </xf>
    <xf numFmtId="0" fontId="51" fillId="29" borderId="39" xfId="334" applyFont="1" applyFill="1" applyBorder="1" applyAlignment="1">
      <alignment horizontal="center" vertical="center" wrapText="1"/>
    </xf>
    <xf numFmtId="0" fontId="53" fillId="29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7" applyFont="1" applyFill="1" applyBorder="1" applyAlignment="1" applyProtection="1">
      <alignment vertical="center" wrapText="1"/>
    </xf>
    <xf numFmtId="0" fontId="60" fillId="33" borderId="38" xfId="334" applyFont="1" applyFill="1" applyBorder="1" applyAlignment="1">
      <alignment vertical="center" wrapText="1"/>
    </xf>
    <xf numFmtId="0" fontId="60" fillId="33" borderId="37" xfId="334" applyFont="1" applyFill="1" applyBorder="1" applyAlignment="1">
      <alignment vertical="center" wrapText="1"/>
    </xf>
    <xf numFmtId="0" fontId="51" fillId="33" borderId="38" xfId="334" applyFont="1" applyFill="1" applyBorder="1" applyAlignment="1">
      <alignment horizontal="center" vertical="center" wrapText="1"/>
    </xf>
    <xf numFmtId="0" fontId="51" fillId="33" borderId="39" xfId="334" applyFont="1" applyFill="1" applyBorder="1" applyAlignment="1">
      <alignment horizontal="center" vertical="center" wrapText="1"/>
    </xf>
    <xf numFmtId="0" fontId="53" fillId="33" borderId="1" xfId="0" applyFont="1" applyFill="1" applyBorder="1" applyAlignment="1">
      <alignment horizontal="center" vertical="center"/>
    </xf>
    <xf numFmtId="0" fontId="6" fillId="0" borderId="2" xfId="334" applyFont="1" applyFill="1" applyBorder="1" applyAlignment="1">
      <alignment horizontal="center" vertical="center" wrapText="1"/>
    </xf>
    <xf numFmtId="0" fontId="61" fillId="32" borderId="40" xfId="334" applyFont="1" applyFill="1" applyBorder="1" applyAlignment="1">
      <alignment horizontal="center" vertical="center" wrapText="1"/>
    </xf>
    <xf numFmtId="0" fontId="60" fillId="32" borderId="40" xfId="334" applyFont="1" applyFill="1" applyBorder="1" applyAlignment="1">
      <alignment horizontal="center" vertical="center" wrapText="1"/>
    </xf>
    <xf numFmtId="0" fontId="51" fillId="32" borderId="40" xfId="334" applyFont="1" applyFill="1" applyBorder="1" applyAlignment="1">
      <alignment horizontal="center" vertical="center" wrapText="1"/>
    </xf>
    <xf numFmtId="0" fontId="53" fillId="32" borderId="1" xfId="0" applyFont="1" applyFill="1" applyBorder="1" applyAlignment="1">
      <alignment horizontal="center" vertical="center"/>
    </xf>
    <xf numFmtId="0" fontId="6" fillId="0" borderId="23" xfId="334" applyFont="1" applyFill="1" applyBorder="1" applyAlignment="1">
      <alignment horizontal="center" vertical="center" wrapText="1"/>
    </xf>
    <xf numFmtId="0" fontId="31" fillId="0" borderId="0" xfId="334" applyFont="1" applyFill="1" applyBorder="1" applyAlignment="1">
      <alignment horizontal="center" vertical="center" wrapText="1"/>
    </xf>
    <xf numFmtId="0" fontId="30" fillId="0" borderId="0" xfId="335" applyFont="1" applyFill="1" applyBorder="1" applyAlignment="1" applyProtection="1">
      <alignment horizontal="center" vertical="center"/>
    </xf>
    <xf numFmtId="0" fontId="30" fillId="0" borderId="0" xfId="335" applyFont="1" applyFill="1" applyBorder="1" applyAlignment="1" applyProtection="1">
      <alignment horizontal="left" vertical="center"/>
    </xf>
    <xf numFmtId="49" fontId="31" fillId="0" borderId="0" xfId="335" applyNumberFormat="1" applyFont="1" applyFill="1" applyBorder="1" applyAlignment="1" applyProtection="1">
      <alignment horizontal="right" vertical="center" wrapText="1"/>
    </xf>
    <xf numFmtId="49" fontId="31" fillId="0" borderId="0" xfId="335" applyNumberFormat="1" applyFont="1" applyFill="1" applyBorder="1" applyAlignment="1" applyProtection="1">
      <alignment horizontal="center" vertical="center" wrapText="1"/>
    </xf>
    <xf numFmtId="49" fontId="31" fillId="0" borderId="0" xfId="335" applyNumberFormat="1" applyFont="1" applyFill="1" applyBorder="1" applyAlignment="1" applyProtection="1">
      <alignment vertical="center" wrapText="1"/>
    </xf>
    <xf numFmtId="0" fontId="3" fillId="0" borderId="1" xfId="334" applyFont="1" applyFill="1" applyBorder="1" applyAlignment="1">
      <alignment horizontal="center" textRotation="90" wrapText="1"/>
    </xf>
    <xf numFmtId="0" fontId="3" fillId="0" borderId="1" xfId="334" applyFont="1" applyFill="1" applyBorder="1" applyAlignment="1">
      <alignment horizontal="left" textRotation="90" wrapText="1"/>
    </xf>
    <xf numFmtId="0" fontId="44" fillId="34" borderId="12" xfId="0" applyFont="1" applyFill="1" applyBorder="1" applyAlignment="1">
      <alignment horizontal="center" vertical="center" wrapText="1"/>
    </xf>
    <xf numFmtId="0" fontId="44" fillId="34" borderId="13" xfId="0" applyFont="1" applyFill="1" applyBorder="1" applyAlignment="1">
      <alignment horizontal="center" vertical="center" wrapText="1"/>
    </xf>
    <xf numFmtId="0" fontId="44" fillId="34" borderId="14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/>
    </xf>
    <xf numFmtId="0" fontId="30" fillId="26" borderId="0" xfId="0" applyFont="1" applyFill="1" applyBorder="1" applyAlignment="1">
      <alignment horizontal="left" vertical="top"/>
    </xf>
    <xf numFmtId="0" fontId="32" fillId="0" borderId="1" xfId="334" applyFont="1" applyFill="1" applyBorder="1" applyAlignment="1">
      <alignment horizontal="center" vertical="center" wrapText="1"/>
    </xf>
    <xf numFmtId="0" fontId="3" fillId="26" borderId="0" xfId="0" applyFont="1" applyFill="1" applyBorder="1"/>
    <xf numFmtId="44" fontId="31" fillId="26" borderId="0" xfId="2" applyFont="1" applyFill="1" applyBorder="1"/>
    <xf numFmtId="0" fontId="30" fillId="26" borderId="29" xfId="9" applyNumberFormat="1" applyFont="1" applyFill="1" applyBorder="1" applyAlignment="1" applyProtection="1">
      <alignment vertical="center"/>
    </xf>
    <xf numFmtId="0" fontId="31" fillId="26" borderId="29" xfId="9" applyNumberFormat="1" applyFont="1" applyFill="1" applyBorder="1" applyAlignment="1" applyProtection="1">
      <alignment vertical="center"/>
    </xf>
    <xf numFmtId="0" fontId="3" fillId="26" borderId="29" xfId="0" applyFont="1" applyFill="1" applyBorder="1" applyProtection="1"/>
    <xf numFmtId="44" fontId="3" fillId="26" borderId="29" xfId="2" applyFont="1" applyFill="1" applyBorder="1" applyProtection="1"/>
    <xf numFmtId="44" fontId="3" fillId="26" borderId="0" xfId="2" applyFont="1" applyFill="1" applyBorder="1"/>
    <xf numFmtId="0" fontId="63" fillId="26" borderId="0" xfId="0" applyFont="1" applyFill="1" applyBorder="1"/>
    <xf numFmtId="0" fontId="30" fillId="26" borderId="0" xfId="0" applyFont="1" applyFill="1" applyBorder="1"/>
    <xf numFmtId="44" fontId="3" fillId="26" borderId="0" xfId="2" applyFont="1" applyFill="1" applyBorder="1" applyAlignment="1">
      <alignment horizontal="center"/>
    </xf>
    <xf numFmtId="0" fontId="64" fillId="26" borderId="0" xfId="0" applyFont="1" applyFill="1" applyBorder="1"/>
    <xf numFmtId="0" fontId="3" fillId="0" borderId="0" xfId="0" applyFont="1"/>
    <xf numFmtId="0" fontId="30" fillId="26" borderId="0" xfId="0" applyFont="1" applyFill="1" applyBorder="1" applyAlignment="1">
      <alignment horizontal="center"/>
    </xf>
    <xf numFmtId="0" fontId="31" fillId="26" borderId="0" xfId="0" applyFont="1" applyFill="1" applyBorder="1" applyAlignment="1">
      <alignment vertical="center"/>
    </xf>
    <xf numFmtId="0" fontId="3" fillId="26" borderId="0" xfId="0" applyFont="1" applyFill="1" applyAlignment="1">
      <alignment vertical="center"/>
    </xf>
    <xf numFmtId="178" fontId="31" fillId="26" borderId="0" xfId="2" applyNumberFormat="1" applyFont="1" applyFill="1" applyBorder="1" applyAlignment="1">
      <alignment vertical="center"/>
    </xf>
    <xf numFmtId="0" fontId="31" fillId="26" borderId="0" xfId="0" applyFont="1" applyFill="1" applyAlignment="1">
      <alignment vertical="center"/>
    </xf>
    <xf numFmtId="44" fontId="31" fillId="26" borderId="29" xfId="2" applyFont="1" applyFill="1" applyBorder="1" applyAlignment="1">
      <alignment vertical="center"/>
    </xf>
    <xf numFmtId="0" fontId="3" fillId="26" borderId="0" xfId="0" applyFont="1" applyFill="1" applyBorder="1" applyAlignment="1">
      <alignment vertical="center"/>
    </xf>
    <xf numFmtId="0" fontId="30" fillId="26" borderId="0" xfId="0" applyFont="1" applyFill="1" applyBorder="1" applyAlignment="1">
      <alignment vertical="center"/>
    </xf>
    <xf numFmtId="176" fontId="30" fillId="26" borderId="0" xfId="2" applyNumberFormat="1" applyFont="1" applyFill="1" applyBorder="1" applyAlignment="1">
      <alignment vertical="center"/>
    </xf>
    <xf numFmtId="44" fontId="30" fillId="26" borderId="29" xfId="2" applyFont="1" applyFill="1" applyBorder="1"/>
    <xf numFmtId="0" fontId="31" fillId="26" borderId="0" xfId="0" applyFont="1" applyFill="1" applyBorder="1"/>
    <xf numFmtId="0" fontId="31" fillId="26" borderId="0" xfId="0" applyFont="1" applyFill="1"/>
    <xf numFmtId="0" fontId="51" fillId="26" borderId="2" xfId="0" applyFont="1" applyFill="1" applyBorder="1"/>
    <xf numFmtId="0" fontId="6" fillId="26" borderId="2" xfId="0" applyFont="1" applyFill="1" applyBorder="1"/>
    <xf numFmtId="44" fontId="6" fillId="26" borderId="2" xfId="2" applyFont="1" applyFill="1" applyBorder="1"/>
    <xf numFmtId="0" fontId="6" fillId="26" borderId="0" xfId="0" applyFont="1" applyFill="1" applyBorder="1" applyAlignment="1">
      <alignment horizontal="left"/>
    </xf>
    <xf numFmtId="0" fontId="6" fillId="26" borderId="0" xfId="0" applyFont="1" applyFill="1" applyBorder="1"/>
    <xf numFmtId="44" fontId="6" fillId="26" borderId="29" xfId="2" applyFont="1" applyFill="1" applyBorder="1"/>
    <xf numFmtId="44" fontId="6" fillId="26" borderId="0" xfId="2" applyFont="1" applyFill="1" applyBorder="1"/>
    <xf numFmtId="0" fontId="51" fillId="26" borderId="0" xfId="0" applyFont="1" applyFill="1" applyBorder="1"/>
    <xf numFmtId="44" fontId="51" fillId="26" borderId="35" xfId="2" applyFont="1" applyFill="1" applyBorder="1"/>
    <xf numFmtId="0" fontId="6" fillId="26" borderId="29" xfId="0" applyFont="1" applyFill="1" applyBorder="1"/>
    <xf numFmtId="0" fontId="64" fillId="26" borderId="0" xfId="0" applyFont="1" applyFill="1" applyBorder="1" applyAlignment="1">
      <alignment vertical="center"/>
    </xf>
    <xf numFmtId="0" fontId="31" fillId="26" borderId="0" xfId="0" applyFont="1" applyFill="1" applyBorder="1" applyAlignment="1">
      <alignment vertical="center" wrapText="1"/>
    </xf>
    <xf numFmtId="0" fontId="30" fillId="26" borderId="0" xfId="0" applyFont="1" applyFill="1" applyBorder="1" applyAlignment="1">
      <alignment vertical="center" wrapText="1"/>
    </xf>
    <xf numFmtId="0" fontId="30" fillId="26" borderId="0" xfId="0" applyFont="1" applyFill="1" applyBorder="1" applyAlignment="1">
      <alignment horizontal="center" vertical="center" wrapText="1"/>
    </xf>
    <xf numFmtId="0" fontId="31" fillId="26" borderId="0" xfId="0" applyFont="1" applyFill="1" applyBorder="1" applyAlignment="1">
      <alignment horizontal="center"/>
    </xf>
    <xf numFmtId="1" fontId="31" fillId="28" borderId="29" xfId="0" applyNumberFormat="1" applyFont="1" applyFill="1" applyBorder="1" applyAlignment="1" applyProtection="1">
      <alignment horizontal="center" vertical="center"/>
      <protection locked="0"/>
    </xf>
    <xf numFmtId="49" fontId="46" fillId="26" borderId="0" xfId="0" applyNumberFormat="1" applyFont="1" applyFill="1" applyAlignment="1">
      <alignment horizontal="center" vertical="center"/>
    </xf>
    <xf numFmtId="49" fontId="46" fillId="26" borderId="0" xfId="0" applyNumberFormat="1" applyFont="1" applyFill="1" applyAlignment="1">
      <alignment horizontal="center" vertical="top"/>
    </xf>
    <xf numFmtId="49" fontId="7" fillId="0" borderId="0" xfId="0" applyNumberFormat="1" applyFont="1"/>
    <xf numFmtId="49" fontId="46" fillId="26" borderId="0" xfId="0" applyNumberFormat="1" applyFont="1" applyFill="1" applyAlignment="1">
      <alignment horizontal="center"/>
    </xf>
    <xf numFmtId="49" fontId="7" fillId="26" borderId="0" xfId="0" applyNumberFormat="1" applyFont="1" applyFill="1" applyAlignment="1">
      <alignment vertical="center"/>
    </xf>
    <xf numFmtId="49" fontId="43" fillId="34" borderId="12" xfId="0" applyNumberFormat="1" applyFont="1" applyFill="1" applyBorder="1" applyAlignment="1">
      <alignment vertical="center" wrapText="1"/>
    </xf>
    <xf numFmtId="49" fontId="7" fillId="0" borderId="23" xfId="0" applyNumberFormat="1" applyFont="1" applyBorder="1"/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1" fillId="0" borderId="1" xfId="0" applyNumberFormat="1" applyFont="1" applyBorder="1" applyAlignment="1">
      <alignment horizontal="center" vertical="center"/>
    </xf>
    <xf numFmtId="49" fontId="43" fillId="34" borderId="13" xfId="0" applyNumberFormat="1" applyFont="1" applyFill="1" applyBorder="1" applyAlignment="1">
      <alignment horizontal="center" vertical="center" wrapText="1"/>
    </xf>
    <xf numFmtId="176" fontId="7" fillId="0" borderId="23" xfId="0" applyNumberFormat="1" applyFont="1" applyFill="1" applyBorder="1"/>
    <xf numFmtId="0" fontId="7" fillId="0" borderId="23" xfId="0" applyFont="1" applyFill="1" applyBorder="1" applyAlignment="1">
      <alignment horizontal="center"/>
    </xf>
    <xf numFmtId="175" fontId="7" fillId="0" borderId="23" xfId="0" applyNumberFormat="1" applyFont="1" applyFill="1" applyBorder="1" applyAlignment="1">
      <alignment horizontal="center"/>
    </xf>
    <xf numFmtId="175" fontId="7" fillId="0" borderId="23" xfId="0" applyNumberFormat="1" applyFont="1" applyFill="1" applyBorder="1"/>
    <xf numFmtId="1" fontId="7" fillId="0" borderId="23" xfId="0" applyNumberFormat="1" applyFont="1" applyFill="1" applyBorder="1" applyAlignment="1">
      <alignment horizontal="center"/>
    </xf>
    <xf numFmtId="44" fontId="7" fillId="0" borderId="23" xfId="0" applyNumberFormat="1" applyFont="1" applyFill="1" applyBorder="1"/>
    <xf numFmtId="0" fontId="7" fillId="0" borderId="0" xfId="0" applyFont="1" applyFill="1"/>
    <xf numFmtId="0" fontId="33" fillId="0" borderId="0" xfId="334" applyFont="1" applyFill="1" applyBorder="1" applyAlignment="1">
      <alignment horizontal="left" vertical="top" wrapText="1"/>
    </xf>
    <xf numFmtId="0" fontId="33" fillId="0" borderId="42" xfId="334" applyFont="1" applyFill="1" applyBorder="1" applyAlignment="1">
      <alignment horizontal="left" vertical="top" wrapText="1"/>
    </xf>
    <xf numFmtId="0" fontId="58" fillId="0" borderId="43" xfId="334" applyFont="1" applyFill="1" applyBorder="1" applyAlignment="1">
      <alignment horizontal="center" vertical="center"/>
    </xf>
    <xf numFmtId="0" fontId="58" fillId="0" borderId="29" xfId="334" applyFont="1" applyFill="1" applyBorder="1" applyAlignment="1">
      <alignment horizontal="center" vertical="center"/>
    </xf>
    <xf numFmtId="0" fontId="41" fillId="34" borderId="0" xfId="9" applyFont="1" applyFill="1" applyBorder="1" applyAlignment="1" applyProtection="1">
      <alignment horizontal="center" vertical="center"/>
    </xf>
    <xf numFmtId="0" fontId="30" fillId="0" borderId="30" xfId="261" applyFont="1" applyBorder="1" applyAlignment="1">
      <alignment horizontal="right" vertical="center" wrapText="1"/>
    </xf>
    <xf numFmtId="0" fontId="30" fillId="0" borderId="31" xfId="261" applyFont="1" applyBorder="1" applyAlignment="1">
      <alignment horizontal="right" vertical="center" wrapText="1"/>
    </xf>
    <xf numFmtId="0" fontId="30" fillId="0" borderId="32" xfId="261" applyFont="1" applyBorder="1" applyAlignment="1">
      <alignment horizontal="right" vertical="center" wrapText="1"/>
    </xf>
    <xf numFmtId="0" fontId="30" fillId="26" borderId="0" xfId="0" applyFont="1" applyFill="1" applyAlignment="1">
      <alignment horizontal="left" vertical="center" wrapText="1"/>
    </xf>
    <xf numFmtId="0" fontId="31" fillId="26" borderId="0" xfId="261" applyFont="1" applyFill="1" applyAlignment="1">
      <alignment horizontal="center" vertical="center" wrapText="1"/>
    </xf>
    <xf numFmtId="0" fontId="42" fillId="26" borderId="0" xfId="0" applyFont="1" applyFill="1" applyAlignment="1">
      <alignment vertical="center" wrapText="1"/>
    </xf>
    <xf numFmtId="0" fontId="30" fillId="27" borderId="29" xfId="9" applyNumberFormat="1" applyFont="1" applyFill="1" applyBorder="1" applyAlignment="1" applyProtection="1">
      <alignment horizontal="left" vertical="center"/>
      <protection locked="0"/>
    </xf>
    <xf numFmtId="1" fontId="31" fillId="26" borderId="0" xfId="0" applyNumberFormat="1" applyFont="1" applyFill="1" applyAlignment="1">
      <alignment horizontal="left" vertical="top" wrapText="1"/>
    </xf>
    <xf numFmtId="0" fontId="48" fillId="34" borderId="0" xfId="0" applyFont="1" applyFill="1" applyAlignment="1">
      <alignment horizontal="left" vertical="center"/>
    </xf>
    <xf numFmtId="0" fontId="30" fillId="26" borderId="30" xfId="0" applyNumberFormat="1" applyFont="1" applyFill="1" applyBorder="1" applyAlignment="1">
      <alignment horizontal="left" vertical="center"/>
    </xf>
    <xf numFmtId="0" fontId="30" fillId="26" borderId="31" xfId="0" applyNumberFormat="1" applyFont="1" applyFill="1" applyBorder="1" applyAlignment="1">
      <alignment horizontal="left" vertical="center"/>
    </xf>
    <xf numFmtId="0" fontId="30" fillId="26" borderId="32" xfId="0" applyNumberFormat="1" applyFont="1" applyFill="1" applyBorder="1" applyAlignment="1">
      <alignment horizontal="left" vertical="center"/>
    </xf>
    <xf numFmtId="0" fontId="1" fillId="26" borderId="0" xfId="0" applyFont="1" applyFill="1" applyAlignment="1">
      <alignment horizontal="left" vertical="top" wrapText="1"/>
    </xf>
    <xf numFmtId="0" fontId="1" fillId="26" borderId="35" xfId="0" applyFont="1" applyFill="1" applyBorder="1" applyAlignment="1">
      <alignment horizontal="left" vertical="top" wrapText="1"/>
    </xf>
    <xf numFmtId="0" fontId="62" fillId="34" borderId="0" xfId="0" applyFont="1" applyFill="1" applyBorder="1" applyAlignment="1">
      <alignment horizontal="center" vertical="center"/>
    </xf>
    <xf numFmtId="1" fontId="31" fillId="26" borderId="0" xfId="0" applyNumberFormat="1" applyFont="1" applyFill="1" applyAlignment="1">
      <alignment horizontal="left" wrapText="1"/>
    </xf>
    <xf numFmtId="3" fontId="31" fillId="26" borderId="29" xfId="0" applyNumberFormat="1" applyFont="1" applyFill="1" applyBorder="1" applyAlignment="1">
      <alignment horizontal="center" vertical="center"/>
    </xf>
    <xf numFmtId="177" fontId="31" fillId="26" borderId="29" xfId="0" applyNumberFormat="1" applyFont="1" applyFill="1" applyBorder="1" applyAlignment="1">
      <alignment horizontal="center" vertical="center"/>
    </xf>
    <xf numFmtId="0" fontId="30" fillId="26" borderId="0" xfId="0" applyFont="1" applyFill="1" applyBorder="1" applyAlignment="1">
      <alignment horizontal="center" vertical="center" wrapText="1"/>
    </xf>
  </cellXfs>
  <cellStyles count="339">
    <cellStyle name="20% - Akzent1" xfId="10" xr:uid="{00000000-0005-0000-0000-000000000000}"/>
    <cellStyle name="20% - Akzent2" xfId="11" xr:uid="{00000000-0005-0000-0000-000001000000}"/>
    <cellStyle name="20% - Akzent3" xfId="12" xr:uid="{00000000-0005-0000-0000-000002000000}"/>
    <cellStyle name="20% - Akzent4" xfId="13" xr:uid="{00000000-0005-0000-0000-000003000000}"/>
    <cellStyle name="20% - Akzent5" xfId="14" xr:uid="{00000000-0005-0000-0000-000004000000}"/>
    <cellStyle name="20% - Akzent6" xfId="15" xr:uid="{00000000-0005-0000-0000-000005000000}"/>
    <cellStyle name="40% - Akzent1" xfId="16" xr:uid="{00000000-0005-0000-0000-000006000000}"/>
    <cellStyle name="40% - Akzent2" xfId="17" xr:uid="{00000000-0005-0000-0000-000007000000}"/>
    <cellStyle name="40% - Akzent3" xfId="18" xr:uid="{00000000-0005-0000-0000-000008000000}"/>
    <cellStyle name="40% - Akzent4" xfId="19" xr:uid="{00000000-0005-0000-0000-000009000000}"/>
    <cellStyle name="40% - Akzent5" xfId="20" xr:uid="{00000000-0005-0000-0000-00000A000000}"/>
    <cellStyle name="40% - Akzent6" xfId="21" xr:uid="{00000000-0005-0000-0000-00000B000000}"/>
    <cellStyle name="60% - Akzent1" xfId="22" xr:uid="{00000000-0005-0000-0000-00000C000000}"/>
    <cellStyle name="60% - Akzent2" xfId="23" xr:uid="{00000000-0005-0000-0000-00000D000000}"/>
    <cellStyle name="60% - Akzent3" xfId="24" xr:uid="{00000000-0005-0000-0000-00000E000000}"/>
    <cellStyle name="60% - Akzent4" xfId="25" xr:uid="{00000000-0005-0000-0000-00000F000000}"/>
    <cellStyle name="60% - Akzent5" xfId="26" xr:uid="{00000000-0005-0000-0000-000010000000}"/>
    <cellStyle name="60% - Akzent6" xfId="27" xr:uid="{00000000-0005-0000-0000-000011000000}"/>
    <cellStyle name="Akzent1 2" xfId="28" xr:uid="{00000000-0005-0000-0000-000012000000}"/>
    <cellStyle name="Akzent2 2" xfId="29" xr:uid="{00000000-0005-0000-0000-000013000000}"/>
    <cellStyle name="Akzent3 2" xfId="30" xr:uid="{00000000-0005-0000-0000-000014000000}"/>
    <cellStyle name="Akzent4 2" xfId="31" xr:uid="{00000000-0005-0000-0000-000015000000}"/>
    <cellStyle name="Akzent5 2" xfId="32" xr:uid="{00000000-0005-0000-0000-000016000000}"/>
    <cellStyle name="Akzent6 2" xfId="33" xr:uid="{00000000-0005-0000-0000-000017000000}"/>
    <cellStyle name="Ausgabe 2" xfId="34" xr:uid="{00000000-0005-0000-0000-000018000000}"/>
    <cellStyle name="Berechnung 2" xfId="35" xr:uid="{00000000-0005-0000-0000-000019000000}"/>
    <cellStyle name="Border" xfId="36" xr:uid="{00000000-0005-0000-0000-00001A000000}"/>
    <cellStyle name="Border 10" xfId="37" xr:uid="{00000000-0005-0000-0000-00001B000000}"/>
    <cellStyle name="Border 10 2" xfId="38" xr:uid="{00000000-0005-0000-0000-00001C000000}"/>
    <cellStyle name="Border 11" xfId="39" xr:uid="{00000000-0005-0000-0000-00001D000000}"/>
    <cellStyle name="Border 11 2" xfId="40" xr:uid="{00000000-0005-0000-0000-00001E000000}"/>
    <cellStyle name="Border 12" xfId="41" xr:uid="{00000000-0005-0000-0000-00001F000000}"/>
    <cellStyle name="Border 12 2" xfId="42" xr:uid="{00000000-0005-0000-0000-000020000000}"/>
    <cellStyle name="Border 13" xfId="43" xr:uid="{00000000-0005-0000-0000-000021000000}"/>
    <cellStyle name="Border 13 2" xfId="44" xr:uid="{00000000-0005-0000-0000-000022000000}"/>
    <cellStyle name="Border 14" xfId="45" xr:uid="{00000000-0005-0000-0000-000023000000}"/>
    <cellStyle name="Border 14 2" xfId="46" xr:uid="{00000000-0005-0000-0000-000024000000}"/>
    <cellStyle name="Border 15" xfId="47" xr:uid="{00000000-0005-0000-0000-000025000000}"/>
    <cellStyle name="Border 15 2" xfId="48" xr:uid="{00000000-0005-0000-0000-000026000000}"/>
    <cellStyle name="Border 16" xfId="49" xr:uid="{00000000-0005-0000-0000-000027000000}"/>
    <cellStyle name="Border 16 2" xfId="50" xr:uid="{00000000-0005-0000-0000-000028000000}"/>
    <cellStyle name="Border 17" xfId="51" xr:uid="{00000000-0005-0000-0000-000029000000}"/>
    <cellStyle name="Border 17 2" xfId="52" xr:uid="{00000000-0005-0000-0000-00002A000000}"/>
    <cellStyle name="Border 18" xfId="53" xr:uid="{00000000-0005-0000-0000-00002B000000}"/>
    <cellStyle name="Border 18 2" xfId="54" xr:uid="{00000000-0005-0000-0000-00002C000000}"/>
    <cellStyle name="Border 19" xfId="55" xr:uid="{00000000-0005-0000-0000-00002D000000}"/>
    <cellStyle name="Border 19 2" xfId="56" xr:uid="{00000000-0005-0000-0000-00002E000000}"/>
    <cellStyle name="Border 2" xfId="57" xr:uid="{00000000-0005-0000-0000-00002F000000}"/>
    <cellStyle name="Border 2 10" xfId="58" xr:uid="{00000000-0005-0000-0000-000030000000}"/>
    <cellStyle name="Border 2 10 2" xfId="59" xr:uid="{00000000-0005-0000-0000-000031000000}"/>
    <cellStyle name="Border 2 11" xfId="60" xr:uid="{00000000-0005-0000-0000-000032000000}"/>
    <cellStyle name="Border 2 11 2" xfId="61" xr:uid="{00000000-0005-0000-0000-000033000000}"/>
    <cellStyle name="Border 2 12" xfId="62" xr:uid="{00000000-0005-0000-0000-000034000000}"/>
    <cellStyle name="Border 2 12 2" xfId="63" xr:uid="{00000000-0005-0000-0000-000035000000}"/>
    <cellStyle name="Border 2 13" xfId="64" xr:uid="{00000000-0005-0000-0000-000036000000}"/>
    <cellStyle name="Border 2 13 2" xfId="65" xr:uid="{00000000-0005-0000-0000-000037000000}"/>
    <cellStyle name="Border 2 14" xfId="66" xr:uid="{00000000-0005-0000-0000-000038000000}"/>
    <cellStyle name="Border 2 14 2" xfId="67" xr:uid="{00000000-0005-0000-0000-000039000000}"/>
    <cellStyle name="Border 2 15" xfId="68" xr:uid="{00000000-0005-0000-0000-00003A000000}"/>
    <cellStyle name="Border 2 15 2" xfId="69" xr:uid="{00000000-0005-0000-0000-00003B000000}"/>
    <cellStyle name="Border 2 16" xfId="70" xr:uid="{00000000-0005-0000-0000-00003C000000}"/>
    <cellStyle name="Border 2 16 2" xfId="71" xr:uid="{00000000-0005-0000-0000-00003D000000}"/>
    <cellStyle name="Border 2 17" xfId="72" xr:uid="{00000000-0005-0000-0000-00003E000000}"/>
    <cellStyle name="Border 2 17 2" xfId="73" xr:uid="{00000000-0005-0000-0000-00003F000000}"/>
    <cellStyle name="Border 2 18" xfId="74" xr:uid="{00000000-0005-0000-0000-000040000000}"/>
    <cellStyle name="Border 2 18 2" xfId="75" xr:uid="{00000000-0005-0000-0000-000041000000}"/>
    <cellStyle name="Border 2 19" xfId="76" xr:uid="{00000000-0005-0000-0000-000042000000}"/>
    <cellStyle name="Border 2 19 2" xfId="77" xr:uid="{00000000-0005-0000-0000-000043000000}"/>
    <cellStyle name="Border 2 2" xfId="78" xr:uid="{00000000-0005-0000-0000-000044000000}"/>
    <cellStyle name="Border 2 2 2" xfId="79" xr:uid="{00000000-0005-0000-0000-000045000000}"/>
    <cellStyle name="Border 2 20" xfId="80" xr:uid="{00000000-0005-0000-0000-000046000000}"/>
    <cellStyle name="Border 2 20 2" xfId="81" xr:uid="{00000000-0005-0000-0000-000047000000}"/>
    <cellStyle name="Border 2 21" xfId="82" xr:uid="{00000000-0005-0000-0000-000048000000}"/>
    <cellStyle name="Border 2 21 2" xfId="83" xr:uid="{00000000-0005-0000-0000-000049000000}"/>
    <cellStyle name="Border 2 22" xfId="84" xr:uid="{00000000-0005-0000-0000-00004A000000}"/>
    <cellStyle name="Border 2 22 2" xfId="85" xr:uid="{00000000-0005-0000-0000-00004B000000}"/>
    <cellStyle name="Border 2 23" xfId="86" xr:uid="{00000000-0005-0000-0000-00004C000000}"/>
    <cellStyle name="Border 2 23 2" xfId="87" xr:uid="{00000000-0005-0000-0000-00004D000000}"/>
    <cellStyle name="Border 2 24" xfId="88" xr:uid="{00000000-0005-0000-0000-00004E000000}"/>
    <cellStyle name="Border 2 24 2" xfId="89" xr:uid="{00000000-0005-0000-0000-00004F000000}"/>
    <cellStyle name="Border 2 25" xfId="90" xr:uid="{00000000-0005-0000-0000-000050000000}"/>
    <cellStyle name="Border 2 25 2" xfId="91" xr:uid="{00000000-0005-0000-0000-000051000000}"/>
    <cellStyle name="Border 2 26" xfId="92" xr:uid="{00000000-0005-0000-0000-000052000000}"/>
    <cellStyle name="Border 2 26 2" xfId="93" xr:uid="{00000000-0005-0000-0000-000053000000}"/>
    <cellStyle name="Border 2 27" xfId="94" xr:uid="{00000000-0005-0000-0000-000054000000}"/>
    <cellStyle name="Border 2 27 2" xfId="95" xr:uid="{00000000-0005-0000-0000-000055000000}"/>
    <cellStyle name="Border 2 28" xfId="96" xr:uid="{00000000-0005-0000-0000-000056000000}"/>
    <cellStyle name="Border 2 28 2" xfId="97" xr:uid="{00000000-0005-0000-0000-000057000000}"/>
    <cellStyle name="Border 2 29" xfId="98" xr:uid="{00000000-0005-0000-0000-000058000000}"/>
    <cellStyle name="Border 2 29 2" xfId="99" xr:uid="{00000000-0005-0000-0000-000059000000}"/>
    <cellStyle name="Border 2 3" xfId="100" xr:uid="{00000000-0005-0000-0000-00005A000000}"/>
    <cellStyle name="Border 2 3 2" xfId="101" xr:uid="{00000000-0005-0000-0000-00005B000000}"/>
    <cellStyle name="Border 2 30" xfId="102" xr:uid="{00000000-0005-0000-0000-00005C000000}"/>
    <cellStyle name="Border 2 30 2" xfId="103" xr:uid="{00000000-0005-0000-0000-00005D000000}"/>
    <cellStyle name="Border 2 31" xfId="104" xr:uid="{00000000-0005-0000-0000-00005E000000}"/>
    <cellStyle name="Border 2 31 2" xfId="105" xr:uid="{00000000-0005-0000-0000-00005F000000}"/>
    <cellStyle name="Border 2 32" xfId="106" xr:uid="{00000000-0005-0000-0000-000060000000}"/>
    <cellStyle name="Border 2 32 2" xfId="107" xr:uid="{00000000-0005-0000-0000-000061000000}"/>
    <cellStyle name="Border 2 33" xfId="108" xr:uid="{00000000-0005-0000-0000-000062000000}"/>
    <cellStyle name="Border 2 33 2" xfId="109" xr:uid="{00000000-0005-0000-0000-000063000000}"/>
    <cellStyle name="Border 2 34" xfId="110" xr:uid="{00000000-0005-0000-0000-000064000000}"/>
    <cellStyle name="Border 2 34 2" xfId="111" xr:uid="{00000000-0005-0000-0000-000065000000}"/>
    <cellStyle name="Border 2 35" xfId="112" xr:uid="{00000000-0005-0000-0000-000066000000}"/>
    <cellStyle name="Border 2 35 2" xfId="113" xr:uid="{00000000-0005-0000-0000-000067000000}"/>
    <cellStyle name="Border 2 36" xfId="114" xr:uid="{00000000-0005-0000-0000-000068000000}"/>
    <cellStyle name="Border 2 36 2" xfId="115" xr:uid="{00000000-0005-0000-0000-000069000000}"/>
    <cellStyle name="Border 2 37" xfId="116" xr:uid="{00000000-0005-0000-0000-00006A000000}"/>
    <cellStyle name="Border 2 37 2" xfId="117" xr:uid="{00000000-0005-0000-0000-00006B000000}"/>
    <cellStyle name="Border 2 38" xfId="118" xr:uid="{00000000-0005-0000-0000-00006C000000}"/>
    <cellStyle name="Border 2 38 2" xfId="119" xr:uid="{00000000-0005-0000-0000-00006D000000}"/>
    <cellStyle name="Border 2 39" xfId="120" xr:uid="{00000000-0005-0000-0000-00006E000000}"/>
    <cellStyle name="Border 2 39 2" xfId="121" xr:uid="{00000000-0005-0000-0000-00006F000000}"/>
    <cellStyle name="Border 2 4" xfId="122" xr:uid="{00000000-0005-0000-0000-000070000000}"/>
    <cellStyle name="Border 2 4 2" xfId="123" xr:uid="{00000000-0005-0000-0000-000071000000}"/>
    <cellStyle name="Border 2 40" xfId="124" xr:uid="{00000000-0005-0000-0000-000072000000}"/>
    <cellStyle name="Border 2 41" xfId="125" xr:uid="{00000000-0005-0000-0000-000073000000}"/>
    <cellStyle name="Border 2 5" xfId="126" xr:uid="{00000000-0005-0000-0000-000074000000}"/>
    <cellStyle name="Border 2 5 2" xfId="127" xr:uid="{00000000-0005-0000-0000-000075000000}"/>
    <cellStyle name="Border 2 6" xfId="128" xr:uid="{00000000-0005-0000-0000-000076000000}"/>
    <cellStyle name="Border 2 6 2" xfId="129" xr:uid="{00000000-0005-0000-0000-000077000000}"/>
    <cellStyle name="Border 2 7" xfId="130" xr:uid="{00000000-0005-0000-0000-000078000000}"/>
    <cellStyle name="Border 2 7 2" xfId="131" xr:uid="{00000000-0005-0000-0000-000079000000}"/>
    <cellStyle name="Border 2 8" xfId="132" xr:uid="{00000000-0005-0000-0000-00007A000000}"/>
    <cellStyle name="Border 2 8 2" xfId="133" xr:uid="{00000000-0005-0000-0000-00007B000000}"/>
    <cellStyle name="Border 2 9" xfId="134" xr:uid="{00000000-0005-0000-0000-00007C000000}"/>
    <cellStyle name="Border 2 9 2" xfId="135" xr:uid="{00000000-0005-0000-0000-00007D000000}"/>
    <cellStyle name="Border 20" xfId="136" xr:uid="{00000000-0005-0000-0000-00007E000000}"/>
    <cellStyle name="Border 20 2" xfId="137" xr:uid="{00000000-0005-0000-0000-00007F000000}"/>
    <cellStyle name="Border 21" xfId="138" xr:uid="{00000000-0005-0000-0000-000080000000}"/>
    <cellStyle name="Border 21 2" xfId="139" xr:uid="{00000000-0005-0000-0000-000081000000}"/>
    <cellStyle name="Border 22" xfId="140" xr:uid="{00000000-0005-0000-0000-000082000000}"/>
    <cellStyle name="Border 22 2" xfId="141" xr:uid="{00000000-0005-0000-0000-000083000000}"/>
    <cellStyle name="Border 23" xfId="142" xr:uid="{00000000-0005-0000-0000-000084000000}"/>
    <cellStyle name="Border 23 2" xfId="143" xr:uid="{00000000-0005-0000-0000-000085000000}"/>
    <cellStyle name="Border 24" xfId="144" xr:uid="{00000000-0005-0000-0000-000086000000}"/>
    <cellStyle name="Border 24 2" xfId="145" xr:uid="{00000000-0005-0000-0000-000087000000}"/>
    <cellStyle name="Border 25" xfId="146" xr:uid="{00000000-0005-0000-0000-000088000000}"/>
    <cellStyle name="Border 25 2" xfId="147" xr:uid="{00000000-0005-0000-0000-000089000000}"/>
    <cellStyle name="Border 26" xfId="148" xr:uid="{00000000-0005-0000-0000-00008A000000}"/>
    <cellStyle name="Border 26 2" xfId="149" xr:uid="{00000000-0005-0000-0000-00008B000000}"/>
    <cellStyle name="Border 27" xfId="150" xr:uid="{00000000-0005-0000-0000-00008C000000}"/>
    <cellStyle name="Border 27 2" xfId="151" xr:uid="{00000000-0005-0000-0000-00008D000000}"/>
    <cellStyle name="Border 28" xfId="152" xr:uid="{00000000-0005-0000-0000-00008E000000}"/>
    <cellStyle name="Border 28 2" xfId="153" xr:uid="{00000000-0005-0000-0000-00008F000000}"/>
    <cellStyle name="Border 29" xfId="154" xr:uid="{00000000-0005-0000-0000-000090000000}"/>
    <cellStyle name="Border 29 2" xfId="155" xr:uid="{00000000-0005-0000-0000-000091000000}"/>
    <cellStyle name="Border 3" xfId="156" xr:uid="{00000000-0005-0000-0000-000092000000}"/>
    <cellStyle name="Border 3 2" xfId="157" xr:uid="{00000000-0005-0000-0000-000093000000}"/>
    <cellStyle name="Border 30" xfId="158" xr:uid="{00000000-0005-0000-0000-000094000000}"/>
    <cellStyle name="Border 30 2" xfId="159" xr:uid="{00000000-0005-0000-0000-000095000000}"/>
    <cellStyle name="Border 31" xfId="160" xr:uid="{00000000-0005-0000-0000-000096000000}"/>
    <cellStyle name="Border 31 2" xfId="161" xr:uid="{00000000-0005-0000-0000-000097000000}"/>
    <cellStyle name="Border 32" xfId="162" xr:uid="{00000000-0005-0000-0000-000098000000}"/>
    <cellStyle name="Border 32 2" xfId="163" xr:uid="{00000000-0005-0000-0000-000099000000}"/>
    <cellStyle name="Border 33" xfId="164" xr:uid="{00000000-0005-0000-0000-00009A000000}"/>
    <cellStyle name="Border 33 2" xfId="165" xr:uid="{00000000-0005-0000-0000-00009B000000}"/>
    <cellStyle name="Border 34" xfId="166" xr:uid="{00000000-0005-0000-0000-00009C000000}"/>
    <cellStyle name="Border 34 2" xfId="167" xr:uid="{00000000-0005-0000-0000-00009D000000}"/>
    <cellStyle name="Border 35" xfId="168" xr:uid="{00000000-0005-0000-0000-00009E000000}"/>
    <cellStyle name="Border 35 2" xfId="169" xr:uid="{00000000-0005-0000-0000-00009F000000}"/>
    <cellStyle name="Border 36" xfId="170" xr:uid="{00000000-0005-0000-0000-0000A0000000}"/>
    <cellStyle name="Border 36 2" xfId="171" xr:uid="{00000000-0005-0000-0000-0000A1000000}"/>
    <cellStyle name="Border 37" xfId="172" xr:uid="{00000000-0005-0000-0000-0000A2000000}"/>
    <cellStyle name="Border 37 2" xfId="173" xr:uid="{00000000-0005-0000-0000-0000A3000000}"/>
    <cellStyle name="Border 38" xfId="174" xr:uid="{00000000-0005-0000-0000-0000A4000000}"/>
    <cellStyle name="Border 38 2" xfId="175" xr:uid="{00000000-0005-0000-0000-0000A5000000}"/>
    <cellStyle name="Border 39" xfId="176" xr:uid="{00000000-0005-0000-0000-0000A6000000}"/>
    <cellStyle name="Border 39 2" xfId="177" xr:uid="{00000000-0005-0000-0000-0000A7000000}"/>
    <cellStyle name="Border 4" xfId="178" xr:uid="{00000000-0005-0000-0000-0000A8000000}"/>
    <cellStyle name="Border 4 2" xfId="179" xr:uid="{00000000-0005-0000-0000-0000A9000000}"/>
    <cellStyle name="Border 40" xfId="180" xr:uid="{00000000-0005-0000-0000-0000AA000000}"/>
    <cellStyle name="Border 40 2" xfId="181" xr:uid="{00000000-0005-0000-0000-0000AB000000}"/>
    <cellStyle name="Border 41" xfId="182" xr:uid="{00000000-0005-0000-0000-0000AC000000}"/>
    <cellStyle name="Border 42" xfId="183" xr:uid="{00000000-0005-0000-0000-0000AD000000}"/>
    <cellStyle name="Border 5" xfId="184" xr:uid="{00000000-0005-0000-0000-0000AE000000}"/>
    <cellStyle name="Border 5 2" xfId="185" xr:uid="{00000000-0005-0000-0000-0000AF000000}"/>
    <cellStyle name="Border 6" xfId="186" xr:uid="{00000000-0005-0000-0000-0000B0000000}"/>
    <cellStyle name="Border 6 2" xfId="187" xr:uid="{00000000-0005-0000-0000-0000B1000000}"/>
    <cellStyle name="Border 7" xfId="188" xr:uid="{00000000-0005-0000-0000-0000B2000000}"/>
    <cellStyle name="Border 7 2" xfId="189" xr:uid="{00000000-0005-0000-0000-0000B3000000}"/>
    <cellStyle name="Border 8" xfId="190" xr:uid="{00000000-0005-0000-0000-0000B4000000}"/>
    <cellStyle name="Border 8 2" xfId="191" xr:uid="{00000000-0005-0000-0000-0000B5000000}"/>
    <cellStyle name="Border 9" xfId="192" xr:uid="{00000000-0005-0000-0000-0000B6000000}"/>
    <cellStyle name="Border 9 2" xfId="193" xr:uid="{00000000-0005-0000-0000-0000B7000000}"/>
    <cellStyle name="Comma [0]_CCOCPX" xfId="194" xr:uid="{00000000-0005-0000-0000-0000B8000000}"/>
    <cellStyle name="Comma_Capex" xfId="195" xr:uid="{00000000-0005-0000-0000-0000B9000000}"/>
    <cellStyle name="Comma0" xfId="196" xr:uid="{00000000-0005-0000-0000-0000BA000000}"/>
    <cellStyle name="Comma0 2" xfId="197" xr:uid="{00000000-0005-0000-0000-0000BB000000}"/>
    <cellStyle name="Currency [0]_CCOCPX" xfId="198" xr:uid="{00000000-0005-0000-0000-0000BC000000}"/>
    <cellStyle name="Currency_CCOCPX" xfId="199" xr:uid="{00000000-0005-0000-0000-0000BD000000}"/>
    <cellStyle name="Currency0" xfId="200" xr:uid="{00000000-0005-0000-0000-0000BE000000}"/>
    <cellStyle name="Currency0 2" xfId="201" xr:uid="{00000000-0005-0000-0000-0000BF000000}"/>
    <cellStyle name="Dezimal 2" xfId="202" xr:uid="{00000000-0005-0000-0000-0000C0000000}"/>
    <cellStyle name="Eingabe 2" xfId="203" xr:uid="{00000000-0005-0000-0000-0000C1000000}"/>
    <cellStyle name="Ergebnis 2" xfId="204" xr:uid="{00000000-0005-0000-0000-0000C2000000}"/>
    <cellStyle name="Erklärender Text 2" xfId="205" xr:uid="{00000000-0005-0000-0000-0000C3000000}"/>
    <cellStyle name="Euro" xfId="2" xr:uid="{00000000-0005-0000-0000-0000C4000000}"/>
    <cellStyle name="Euro 2" xfId="3" xr:uid="{00000000-0005-0000-0000-0000C5000000}"/>
    <cellStyle name="Euro 2 2" xfId="206" xr:uid="{00000000-0005-0000-0000-0000C6000000}"/>
    <cellStyle name="Euro 2 2 2" xfId="207" xr:uid="{00000000-0005-0000-0000-0000C7000000}"/>
    <cellStyle name="Euro 3" xfId="208" xr:uid="{00000000-0005-0000-0000-0000C8000000}"/>
    <cellStyle name="Euro 4" xfId="209" xr:uid="{00000000-0005-0000-0000-0000C9000000}"/>
    <cellStyle name="Euro 5" xfId="210" xr:uid="{00000000-0005-0000-0000-0000CA000000}"/>
    <cellStyle name="Euro 5 2" xfId="211" xr:uid="{00000000-0005-0000-0000-0000CB000000}"/>
    <cellStyle name="Euro 6" xfId="212" xr:uid="{00000000-0005-0000-0000-0000CC000000}"/>
    <cellStyle name="Euro 6 2" xfId="213" xr:uid="{00000000-0005-0000-0000-0000CD000000}"/>
    <cellStyle name="Euro_Preis_u Leistungsermittlung_JobaTest" xfId="214" xr:uid="{00000000-0005-0000-0000-0000CE000000}"/>
    <cellStyle name="Excel Built-in Normal" xfId="215" xr:uid="{00000000-0005-0000-0000-0000CF000000}"/>
    <cellStyle name="Grey" xfId="216" xr:uid="{00000000-0005-0000-0000-0000D0000000}"/>
    <cellStyle name="Gut 2" xfId="217" xr:uid="{00000000-0005-0000-0000-0000D1000000}"/>
    <cellStyle name="Heading 1" xfId="218" xr:uid="{00000000-0005-0000-0000-0000D2000000}"/>
    <cellStyle name="Heading 1 2" xfId="219" xr:uid="{00000000-0005-0000-0000-0000D3000000}"/>
    <cellStyle name="Heading 2" xfId="220" xr:uid="{00000000-0005-0000-0000-0000D4000000}"/>
    <cellStyle name="Heading 2 2" xfId="221" xr:uid="{00000000-0005-0000-0000-0000D5000000}"/>
    <cellStyle name="Input [yellow]" xfId="222" xr:uid="{00000000-0005-0000-0000-0000D6000000}"/>
    <cellStyle name="Input [yellow] 2" xfId="223" xr:uid="{00000000-0005-0000-0000-0000D7000000}"/>
    <cellStyle name="Input [yellow] 2 2" xfId="224" xr:uid="{00000000-0005-0000-0000-0000D8000000}"/>
    <cellStyle name="Input [yellow] 3" xfId="225" xr:uid="{00000000-0005-0000-0000-0000D9000000}"/>
    <cellStyle name="Komma 2" xfId="226" xr:uid="{00000000-0005-0000-0000-0000DA000000}"/>
    <cellStyle name="Komma0" xfId="227" xr:uid="{00000000-0005-0000-0000-0000DB000000}"/>
    <cellStyle name="Komma0 2" xfId="228" xr:uid="{00000000-0005-0000-0000-0000DC000000}"/>
    <cellStyle name="Milliers [0]_laroux" xfId="229" xr:uid="{00000000-0005-0000-0000-0000DD000000}"/>
    <cellStyle name="Milliers_laroux" xfId="230" xr:uid="{00000000-0005-0000-0000-0000DE000000}"/>
    <cellStyle name="Neutral 2" xfId="231" xr:uid="{00000000-0005-0000-0000-0000DF000000}"/>
    <cellStyle name="Normal - Style1" xfId="232" xr:uid="{00000000-0005-0000-0000-0000E0000000}"/>
    <cellStyle name="Normal - Style1 2" xfId="233" xr:uid="{00000000-0005-0000-0000-0000E1000000}"/>
    <cellStyle name="Normal_Capex" xfId="234" xr:uid="{00000000-0005-0000-0000-0000E2000000}"/>
    <cellStyle name="Notiz 2" xfId="235" xr:uid="{00000000-0005-0000-0000-0000E3000000}"/>
    <cellStyle name="Percent [2]" xfId="236" xr:uid="{00000000-0005-0000-0000-0000E4000000}"/>
    <cellStyle name="Percent [2] 2" xfId="237" xr:uid="{00000000-0005-0000-0000-0000E5000000}"/>
    <cellStyle name="Prozent 2" xfId="5" xr:uid="{00000000-0005-0000-0000-0000E6000000}"/>
    <cellStyle name="Prozent 2 2" xfId="238" xr:uid="{00000000-0005-0000-0000-0000E7000000}"/>
    <cellStyle name="Prozent 2 2 2" xfId="239" xr:uid="{00000000-0005-0000-0000-0000E8000000}"/>
    <cellStyle name="Prozent 3" xfId="240" xr:uid="{00000000-0005-0000-0000-0000E9000000}"/>
    <cellStyle name="Prozent 4" xfId="241" xr:uid="{00000000-0005-0000-0000-0000EA000000}"/>
    <cellStyle name="Prozent 5" xfId="242" xr:uid="{00000000-0005-0000-0000-0000EB000000}"/>
    <cellStyle name="Prozent 6" xfId="4" xr:uid="{00000000-0005-0000-0000-0000EC000000}"/>
    <cellStyle name="Schlecht 2" xfId="243" xr:uid="{00000000-0005-0000-0000-0000ED000000}"/>
    <cellStyle name="Standard" xfId="0" builtinId="0"/>
    <cellStyle name="Standard 10" xfId="9" xr:uid="{00000000-0005-0000-0000-0000EF000000}"/>
    <cellStyle name="Standard 10 2" xfId="244" xr:uid="{00000000-0005-0000-0000-0000F0000000}"/>
    <cellStyle name="Standard 10 3" xfId="8" xr:uid="{00000000-0005-0000-0000-0000F1000000}"/>
    <cellStyle name="Standard 11" xfId="245" xr:uid="{00000000-0005-0000-0000-0000F2000000}"/>
    <cellStyle name="Standard 11 2" xfId="246" xr:uid="{00000000-0005-0000-0000-0000F3000000}"/>
    <cellStyle name="Standard 11 3" xfId="247" xr:uid="{00000000-0005-0000-0000-0000F4000000}"/>
    <cellStyle name="Standard 12" xfId="248" xr:uid="{00000000-0005-0000-0000-0000F5000000}"/>
    <cellStyle name="Standard 12 2" xfId="249" xr:uid="{00000000-0005-0000-0000-0000F6000000}"/>
    <cellStyle name="Standard 12 3" xfId="250" xr:uid="{00000000-0005-0000-0000-0000F7000000}"/>
    <cellStyle name="Standard 13" xfId="251" xr:uid="{00000000-0005-0000-0000-0000F8000000}"/>
    <cellStyle name="Standard 14" xfId="252" xr:uid="{00000000-0005-0000-0000-0000F9000000}"/>
    <cellStyle name="Standard 15" xfId="253" xr:uid="{00000000-0005-0000-0000-0000FA000000}"/>
    <cellStyle name="Standard 15 2" xfId="254" xr:uid="{00000000-0005-0000-0000-0000FB000000}"/>
    <cellStyle name="Standard 15 3" xfId="255" xr:uid="{00000000-0005-0000-0000-0000FC000000}"/>
    <cellStyle name="Standard 15 4" xfId="256" xr:uid="{00000000-0005-0000-0000-0000FD000000}"/>
    <cellStyle name="Standard 16" xfId="257" xr:uid="{00000000-0005-0000-0000-0000FE000000}"/>
    <cellStyle name="Standard 16 2" xfId="258" xr:uid="{00000000-0005-0000-0000-0000FF000000}"/>
    <cellStyle name="Standard 16 3" xfId="259" xr:uid="{00000000-0005-0000-0000-000000010000}"/>
    <cellStyle name="Standard 17" xfId="260" xr:uid="{00000000-0005-0000-0000-000001010000}"/>
    <cellStyle name="Standard 18" xfId="334" xr:uid="{00000000-0005-0000-0000-000002010000}"/>
    <cellStyle name="Standard 19" xfId="337" xr:uid="{00000000-0005-0000-0000-000003010000}"/>
    <cellStyle name="Standard 2" xfId="6" xr:uid="{00000000-0005-0000-0000-000004010000}"/>
    <cellStyle name="Standard 2 2" xfId="261" xr:uid="{00000000-0005-0000-0000-000005010000}"/>
    <cellStyle name="Standard 2 2 2" xfId="262" xr:uid="{00000000-0005-0000-0000-000006010000}"/>
    <cellStyle name="Standard 2 3" xfId="263" xr:uid="{00000000-0005-0000-0000-000007010000}"/>
    <cellStyle name="Standard 2 4" xfId="264" xr:uid="{00000000-0005-0000-0000-000008010000}"/>
    <cellStyle name="Standard 2 5" xfId="265" xr:uid="{00000000-0005-0000-0000-000009010000}"/>
    <cellStyle name="Standard 2 5 2" xfId="266" xr:uid="{00000000-0005-0000-0000-00000A010000}"/>
    <cellStyle name="Standard 2 6" xfId="267" xr:uid="{00000000-0005-0000-0000-00000B010000}"/>
    <cellStyle name="Standard 2 7" xfId="338" xr:uid="{00000000-0005-0000-0000-00000C010000}"/>
    <cellStyle name="Standard 20" xfId="1" xr:uid="{00000000-0005-0000-0000-00000D010000}"/>
    <cellStyle name="Standard 3" xfId="268" xr:uid="{00000000-0005-0000-0000-00000E010000}"/>
    <cellStyle name="Standard 3 2" xfId="7" xr:uid="{00000000-0005-0000-0000-00000F010000}"/>
    <cellStyle name="Standard 3 2 2" xfId="269" xr:uid="{00000000-0005-0000-0000-000010010000}"/>
    <cellStyle name="Standard 3 2 3" xfId="335" xr:uid="{00000000-0005-0000-0000-000011010000}"/>
    <cellStyle name="Standard 3 3" xfId="270" xr:uid="{00000000-0005-0000-0000-000012010000}"/>
    <cellStyle name="Standard 4" xfId="271" xr:uid="{00000000-0005-0000-0000-000013010000}"/>
    <cellStyle name="Standard 4 2" xfId="272" xr:uid="{00000000-0005-0000-0000-000014010000}"/>
    <cellStyle name="Standard 5" xfId="273" xr:uid="{00000000-0005-0000-0000-000015010000}"/>
    <cellStyle name="Standard 5 2" xfId="274" xr:uid="{00000000-0005-0000-0000-000016010000}"/>
    <cellStyle name="Standard 6" xfId="275" xr:uid="{00000000-0005-0000-0000-000017010000}"/>
    <cellStyle name="Standard 6 2" xfId="276" xr:uid="{00000000-0005-0000-0000-000018010000}"/>
    <cellStyle name="Standard 6 2 2" xfId="277" xr:uid="{00000000-0005-0000-0000-000019010000}"/>
    <cellStyle name="Standard 6 2 3" xfId="278" xr:uid="{00000000-0005-0000-0000-00001A010000}"/>
    <cellStyle name="Standard 6 3" xfId="279" xr:uid="{00000000-0005-0000-0000-00001B010000}"/>
    <cellStyle name="Standard 6 4" xfId="280" xr:uid="{00000000-0005-0000-0000-00001C010000}"/>
    <cellStyle name="Standard 6 5" xfId="281" xr:uid="{00000000-0005-0000-0000-00001D010000}"/>
    <cellStyle name="Standard 6 6" xfId="282" xr:uid="{00000000-0005-0000-0000-00001E010000}"/>
    <cellStyle name="Standard 6 7" xfId="283" xr:uid="{00000000-0005-0000-0000-00001F010000}"/>
    <cellStyle name="Standard 7" xfId="284" xr:uid="{00000000-0005-0000-0000-000020010000}"/>
    <cellStyle name="Standard 7 2" xfId="285" xr:uid="{00000000-0005-0000-0000-000021010000}"/>
    <cellStyle name="Standard 7 3" xfId="286" xr:uid="{00000000-0005-0000-0000-000022010000}"/>
    <cellStyle name="Standard 7 4" xfId="287" xr:uid="{00000000-0005-0000-0000-000023010000}"/>
    <cellStyle name="Standard 8" xfId="288" xr:uid="{00000000-0005-0000-0000-000024010000}"/>
    <cellStyle name="Standard 9" xfId="289" xr:uid="{00000000-0005-0000-0000-000025010000}"/>
    <cellStyle name="Standard 9 2" xfId="290" xr:uid="{00000000-0005-0000-0000-000026010000}"/>
    <cellStyle name="Standard 9 3" xfId="291" xr:uid="{00000000-0005-0000-0000-000027010000}"/>
    <cellStyle name="Total" xfId="292" xr:uid="{00000000-0005-0000-0000-000028010000}"/>
    <cellStyle name="Total 2" xfId="293" xr:uid="{00000000-0005-0000-0000-000029010000}"/>
    <cellStyle name="Überschrift 1 2" xfId="294" xr:uid="{00000000-0005-0000-0000-00002A010000}"/>
    <cellStyle name="Überschrift 2 2" xfId="295" xr:uid="{00000000-0005-0000-0000-00002B010000}"/>
    <cellStyle name="Überschrift 3 2" xfId="296" xr:uid="{00000000-0005-0000-0000-00002C010000}"/>
    <cellStyle name="Überschrift 4 2" xfId="297" xr:uid="{00000000-0005-0000-0000-00002D010000}"/>
    <cellStyle name="Überschrift 5" xfId="298" xr:uid="{00000000-0005-0000-0000-00002E010000}"/>
    <cellStyle name="Valuta0" xfId="299" xr:uid="{00000000-0005-0000-0000-00002F010000}"/>
    <cellStyle name="Valuta0 2" xfId="300" xr:uid="{00000000-0005-0000-0000-000030010000}"/>
    <cellStyle name="Verknüpfte Zelle 2" xfId="301" xr:uid="{00000000-0005-0000-0000-000031010000}"/>
    <cellStyle name="Währung 2" xfId="302" xr:uid="{00000000-0005-0000-0000-000032010000}"/>
    <cellStyle name="Währung 2 2" xfId="303" xr:uid="{00000000-0005-0000-0000-000033010000}"/>
    <cellStyle name="Währung 2 2 2" xfId="304" xr:uid="{00000000-0005-0000-0000-000034010000}"/>
    <cellStyle name="Währung 2 2 2 2" xfId="305" xr:uid="{00000000-0005-0000-0000-000035010000}"/>
    <cellStyle name="Währung 2 2 2 2 2" xfId="306" xr:uid="{00000000-0005-0000-0000-000036010000}"/>
    <cellStyle name="Währung 2 2 2 2 3" xfId="307" xr:uid="{00000000-0005-0000-0000-000037010000}"/>
    <cellStyle name="Währung 2 2 2 3" xfId="308" xr:uid="{00000000-0005-0000-0000-000038010000}"/>
    <cellStyle name="Währung 2 2 2 3 2" xfId="309" xr:uid="{00000000-0005-0000-0000-000039010000}"/>
    <cellStyle name="Währung 2 2 2 3 3" xfId="310" xr:uid="{00000000-0005-0000-0000-00003A010000}"/>
    <cellStyle name="Währung 2 2 2 4" xfId="311" xr:uid="{00000000-0005-0000-0000-00003B010000}"/>
    <cellStyle name="Währung 2 2 2 4 2" xfId="312" xr:uid="{00000000-0005-0000-0000-00003C010000}"/>
    <cellStyle name="Währung 2 2 2 4 3" xfId="313" xr:uid="{00000000-0005-0000-0000-00003D010000}"/>
    <cellStyle name="Währung 2 2 2 5" xfId="314" xr:uid="{00000000-0005-0000-0000-00003E010000}"/>
    <cellStyle name="Währung 2 2 2 6" xfId="315" xr:uid="{00000000-0005-0000-0000-00003F010000}"/>
    <cellStyle name="Währung 2 2 3" xfId="316" xr:uid="{00000000-0005-0000-0000-000040010000}"/>
    <cellStyle name="Währung 2 2 3 2" xfId="317" xr:uid="{00000000-0005-0000-0000-000041010000}"/>
    <cellStyle name="Währung 2 2 3 3" xfId="318" xr:uid="{00000000-0005-0000-0000-000042010000}"/>
    <cellStyle name="Währung 2 2 4" xfId="319" xr:uid="{00000000-0005-0000-0000-000043010000}"/>
    <cellStyle name="Währung 2 2 4 2" xfId="320" xr:uid="{00000000-0005-0000-0000-000044010000}"/>
    <cellStyle name="Währung 2 2 4 3" xfId="321" xr:uid="{00000000-0005-0000-0000-000045010000}"/>
    <cellStyle name="Währung 2 2 5" xfId="322" xr:uid="{00000000-0005-0000-0000-000046010000}"/>
    <cellStyle name="Währung 2 2 5 2" xfId="323" xr:uid="{00000000-0005-0000-0000-000047010000}"/>
    <cellStyle name="Währung 2 2 5 3" xfId="324" xr:uid="{00000000-0005-0000-0000-000048010000}"/>
    <cellStyle name="Währung 2 2 6" xfId="325" xr:uid="{00000000-0005-0000-0000-000049010000}"/>
    <cellStyle name="Währung 2 2 6 2" xfId="326" xr:uid="{00000000-0005-0000-0000-00004A010000}"/>
    <cellStyle name="Währung 2 2 6 3" xfId="327" xr:uid="{00000000-0005-0000-0000-00004B010000}"/>
    <cellStyle name="Währung 2 2 7" xfId="328" xr:uid="{00000000-0005-0000-0000-00004C010000}"/>
    <cellStyle name="Währung 2 2 8" xfId="329" xr:uid="{00000000-0005-0000-0000-00004D010000}"/>
    <cellStyle name="Währung 2 3" xfId="330" xr:uid="{00000000-0005-0000-0000-00004E010000}"/>
    <cellStyle name="Währung 3" xfId="331" xr:uid="{00000000-0005-0000-0000-00004F010000}"/>
    <cellStyle name="Währung 4" xfId="336" xr:uid="{00000000-0005-0000-0000-000050010000}"/>
    <cellStyle name="Warnender Text 2" xfId="332" xr:uid="{00000000-0005-0000-0000-000051010000}"/>
    <cellStyle name="Zelle überprüfen 2" xfId="333" xr:uid="{00000000-0005-0000-0000-000052010000}"/>
  </cellStyles>
  <dxfs count="21"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rgb="FFFFFFFF"/>
      </font>
    </dxf>
  </dxfs>
  <tableStyles count="0" defaultTableStyle="TableStyleMedium2" defaultPivotStyle="PivotStyleLight16"/>
  <colors>
    <mruColors>
      <color rgb="FF004D3D"/>
      <color rgb="FF66FF33"/>
      <color rgb="FFFF9900"/>
      <color rgb="FF00FF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D11"/>
  <sheetViews>
    <sheetView showGridLines="0" tabSelected="1" view="pageBreakPreview" zoomScaleNormal="100" zoomScaleSheetLayoutView="100" workbookViewId="0">
      <selection activeCell="D6" sqref="D6"/>
    </sheetView>
  </sheetViews>
  <sheetFormatPr baseColWidth="10" defaultRowHeight="15" x14ac:dyDescent="0.25"/>
  <cols>
    <col min="1" max="1" width="35.7109375" customWidth="1"/>
    <col min="2" max="2" width="16.42578125" customWidth="1"/>
    <col min="3" max="3" width="44.5703125" customWidth="1"/>
    <col min="4" max="4" width="47.5703125" customWidth="1"/>
  </cols>
  <sheetData>
    <row r="1" spans="1:4" ht="15.75" thickBot="1" x14ac:dyDescent="0.3">
      <c r="A1" s="175" t="s">
        <v>133</v>
      </c>
      <c r="B1" s="176" t="s">
        <v>134</v>
      </c>
      <c r="C1" s="176" t="s">
        <v>135</v>
      </c>
      <c r="D1" s="177" t="s">
        <v>136</v>
      </c>
    </row>
    <row r="2" spans="1:4" x14ac:dyDescent="0.25">
      <c r="A2" s="1" t="s">
        <v>137</v>
      </c>
      <c r="B2" s="2"/>
      <c r="C2" s="3"/>
      <c r="D2" s="4" t="s">
        <v>138</v>
      </c>
    </row>
    <row r="3" spans="1:4" ht="15.75" thickBot="1" x14ac:dyDescent="0.3">
      <c r="A3" s="5"/>
      <c r="B3" s="6"/>
      <c r="C3" s="7"/>
      <c r="D3" s="8"/>
    </row>
    <row r="4" spans="1:4" x14ac:dyDescent="0.25">
      <c r="A4" s="1" t="s">
        <v>246</v>
      </c>
      <c r="B4" s="9" t="s">
        <v>602</v>
      </c>
      <c r="C4" s="10" t="s">
        <v>605</v>
      </c>
      <c r="D4" s="4" t="s">
        <v>606</v>
      </c>
    </row>
    <row r="5" spans="1:4" ht="28.5" x14ac:dyDescent="0.25">
      <c r="A5" s="11"/>
      <c r="B5" s="12" t="s">
        <v>603</v>
      </c>
      <c r="C5" s="13" t="s">
        <v>139</v>
      </c>
      <c r="D5" s="14" t="s">
        <v>140</v>
      </c>
    </row>
    <row r="6" spans="1:4" ht="28.5" x14ac:dyDescent="0.25">
      <c r="A6" s="15"/>
      <c r="B6" s="12" t="s">
        <v>604</v>
      </c>
      <c r="C6" s="16" t="s">
        <v>141</v>
      </c>
      <c r="D6" s="17" t="s">
        <v>607</v>
      </c>
    </row>
    <row r="7" spans="1:4" ht="15.75" thickBot="1" x14ac:dyDescent="0.3">
      <c r="A7" s="5"/>
      <c r="B7" s="6"/>
      <c r="C7" s="7"/>
      <c r="D7" s="8"/>
    </row>
    <row r="8" spans="1:4" ht="28.5" x14ac:dyDescent="0.25">
      <c r="A8" s="11" t="s">
        <v>142</v>
      </c>
      <c r="B8" s="19"/>
      <c r="C8" s="20" t="s">
        <v>143</v>
      </c>
      <c r="D8" s="18" t="s">
        <v>144</v>
      </c>
    </row>
    <row r="9" spans="1:4" ht="15.75" thickBot="1" x14ac:dyDescent="0.3">
      <c r="A9" s="11"/>
      <c r="B9" s="19"/>
      <c r="C9" s="20"/>
      <c r="D9" s="18"/>
    </row>
    <row r="10" spans="1:4" ht="28.5" x14ac:dyDescent="0.25">
      <c r="A10" s="1" t="s">
        <v>145</v>
      </c>
      <c r="B10" s="2" t="s">
        <v>591</v>
      </c>
      <c r="C10" s="21" t="s">
        <v>587</v>
      </c>
      <c r="D10" s="4" t="s">
        <v>588</v>
      </c>
    </row>
    <row r="11" spans="1:4" ht="15.75" thickBot="1" x14ac:dyDescent="0.3">
      <c r="A11" s="5"/>
      <c r="B11" s="6"/>
      <c r="C11" s="7"/>
      <c r="D11" s="8"/>
    </row>
  </sheetData>
  <sheetProtection algorithmName="SHA-512" hashValue="0vkNI1HTziDYRliw6I+Oa9ZKaSqQmn+G21jTX1bEvYLbflPUBulmnPMAwFz/RZAS/snHTqPxu5q1Pu0fEdiUvw==" saltValue="5ziFIlKyBigIMbZnKsFvBQ==" spinCount="100000" sheet="1" objects="1" scenarios="1"/>
  <pageMargins left="0.7" right="0.7" top="0.78740157499999996" bottom="0.78740157499999996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B1:AD84"/>
  <sheetViews>
    <sheetView showGridLines="0" zoomScale="70" zoomScaleNormal="70" workbookViewId="0">
      <pane xSplit="5" ySplit="6" topLeftCell="F7" activePane="bottomRight" state="frozen"/>
      <selection activeCell="F14" sqref="F14"/>
      <selection pane="topRight" activeCell="F14" sqref="F14"/>
      <selection pane="bottomLeft" activeCell="F14" sqref="F14"/>
      <selection pane="bottomRight" activeCell="S15" sqref="S15"/>
    </sheetView>
  </sheetViews>
  <sheetFormatPr baseColWidth="10" defaultColWidth="11.42578125" defaultRowHeight="14.25" x14ac:dyDescent="0.2"/>
  <cols>
    <col min="1" max="1" width="2.140625" style="38" customWidth="1"/>
    <col min="2" max="2" width="11.42578125" style="38"/>
    <col min="3" max="3" width="37.7109375" style="38" customWidth="1"/>
    <col min="4" max="4" width="44.28515625" style="38" customWidth="1"/>
    <col min="5" max="5" width="72.42578125" style="38" customWidth="1"/>
    <col min="6" max="7" width="7.42578125" style="38" customWidth="1"/>
    <col min="8" max="9" width="8.42578125" style="38" customWidth="1"/>
    <col min="10" max="17" width="7.42578125" style="38" customWidth="1"/>
    <col min="18" max="26" width="7.28515625" style="38" customWidth="1"/>
    <col min="27" max="27" width="8.7109375" style="38" customWidth="1"/>
    <col min="28" max="28" width="34.28515625" style="38" customWidth="1"/>
    <col min="29" max="29" width="31" style="38" customWidth="1"/>
    <col min="30" max="30" width="52.42578125" style="38" customWidth="1"/>
    <col min="31" max="16384" width="11.42578125" style="38"/>
  </cols>
  <sheetData>
    <row r="1" spans="2:30" s="66" customFormat="1" ht="51" customHeight="1" thickBot="1" x14ac:dyDescent="0.25">
      <c r="B1" s="108" t="s">
        <v>585</v>
      </c>
      <c r="C1" s="108"/>
      <c r="D1" s="109"/>
      <c r="E1" s="109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38"/>
      <c r="AB1" s="38"/>
      <c r="AC1" s="38"/>
      <c r="AD1" s="38"/>
    </row>
    <row r="2" spans="2:30" ht="15" customHeight="1" thickTop="1" x14ac:dyDescent="0.2">
      <c r="C2" s="111"/>
      <c r="D2" s="111"/>
      <c r="E2" s="111"/>
      <c r="F2" s="243" t="s">
        <v>305</v>
      </c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</row>
    <row r="3" spans="2:30" ht="18" x14ac:dyDescent="0.2">
      <c r="C3" s="113" t="s">
        <v>409</v>
      </c>
      <c r="D3" s="114" t="s">
        <v>1</v>
      </c>
      <c r="E3" s="111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</row>
    <row r="4" spans="2:30" ht="247.15" customHeight="1" x14ac:dyDescent="0.2">
      <c r="B4" s="115"/>
      <c r="C4" s="116" t="s">
        <v>410</v>
      </c>
      <c r="D4" s="241" t="s">
        <v>534</v>
      </c>
      <c r="E4" s="242"/>
      <c r="F4" s="173" t="s">
        <v>448</v>
      </c>
      <c r="G4" s="173" t="s">
        <v>449</v>
      </c>
      <c r="H4" s="174" t="s">
        <v>243</v>
      </c>
      <c r="I4" s="173" t="s">
        <v>244</v>
      </c>
      <c r="J4" s="173" t="s">
        <v>41</v>
      </c>
      <c r="K4" s="173" t="s">
        <v>237</v>
      </c>
      <c r="L4" s="173" t="s">
        <v>168</v>
      </c>
      <c r="M4" s="173" t="s">
        <v>414</v>
      </c>
      <c r="N4" s="173" t="s">
        <v>165</v>
      </c>
      <c r="O4" s="173" t="s">
        <v>446</v>
      </c>
      <c r="P4" s="173" t="s">
        <v>441</v>
      </c>
      <c r="Q4" s="173" t="s">
        <v>442</v>
      </c>
      <c r="R4" s="173" t="s">
        <v>19</v>
      </c>
      <c r="S4" s="173" t="s">
        <v>23</v>
      </c>
      <c r="T4" s="173" t="s">
        <v>166</v>
      </c>
      <c r="U4" s="173" t="s">
        <v>166</v>
      </c>
      <c r="V4" s="173" t="s">
        <v>245</v>
      </c>
      <c r="W4" s="173" t="s">
        <v>167</v>
      </c>
      <c r="X4" s="173" t="s">
        <v>458</v>
      </c>
      <c r="Y4" s="173" t="s">
        <v>168</v>
      </c>
      <c r="Z4" s="173" t="s">
        <v>168</v>
      </c>
    </row>
    <row r="5" spans="2:30" ht="23.25" customHeight="1" x14ac:dyDescent="0.2">
      <c r="B5" s="107"/>
      <c r="C5" s="107"/>
      <c r="D5" s="117"/>
      <c r="E5" s="118" t="s">
        <v>303</v>
      </c>
      <c r="F5" s="119" t="s">
        <v>411</v>
      </c>
      <c r="G5" s="119" t="s">
        <v>412</v>
      </c>
      <c r="H5" s="119" t="s">
        <v>33</v>
      </c>
      <c r="I5" s="119" t="s">
        <v>26</v>
      </c>
      <c r="J5" s="119" t="s">
        <v>42</v>
      </c>
      <c r="K5" s="119" t="s">
        <v>445</v>
      </c>
      <c r="L5" s="119" t="s">
        <v>444</v>
      </c>
      <c r="M5" s="119" t="s">
        <v>413</v>
      </c>
      <c r="N5" s="119" t="s">
        <v>174</v>
      </c>
      <c r="O5" s="119" t="s">
        <v>175</v>
      </c>
      <c r="P5" s="119" t="s">
        <v>176</v>
      </c>
      <c r="Q5" s="119" t="s">
        <v>177</v>
      </c>
      <c r="R5" s="119" t="s">
        <v>415</v>
      </c>
      <c r="S5" s="119" t="s">
        <v>24</v>
      </c>
      <c r="T5" s="119" t="s">
        <v>178</v>
      </c>
      <c r="U5" s="119" t="s">
        <v>21</v>
      </c>
      <c r="V5" s="119" t="s">
        <v>179</v>
      </c>
      <c r="W5" s="119" t="s">
        <v>416</v>
      </c>
      <c r="X5" s="119" t="s">
        <v>459</v>
      </c>
      <c r="Y5" s="119" t="s">
        <v>450</v>
      </c>
      <c r="Z5" s="119" t="s">
        <v>451</v>
      </c>
    </row>
    <row r="6" spans="2:30" s="120" customFormat="1" ht="18.75" customHeight="1" x14ac:dyDescent="0.2">
      <c r="C6" s="121"/>
      <c r="D6" s="122"/>
      <c r="E6" s="123" t="s">
        <v>304</v>
      </c>
      <c r="F6" s="124" t="s">
        <v>203</v>
      </c>
      <c r="G6" s="124" t="s">
        <v>205</v>
      </c>
      <c r="H6" s="124" t="s">
        <v>216</v>
      </c>
      <c r="I6" s="124" t="s">
        <v>216</v>
      </c>
      <c r="J6" s="124" t="s">
        <v>203</v>
      </c>
      <c r="K6" s="124" t="s">
        <v>207</v>
      </c>
      <c r="L6" s="124" t="s">
        <v>205</v>
      </c>
      <c r="M6" s="124" t="s">
        <v>215</v>
      </c>
      <c r="N6" s="124" t="s">
        <v>215</v>
      </c>
      <c r="O6" s="124" t="s">
        <v>205</v>
      </c>
      <c r="P6" s="124" t="s">
        <v>207</v>
      </c>
      <c r="Q6" s="124" t="s">
        <v>215</v>
      </c>
      <c r="R6" s="124" t="s">
        <v>201</v>
      </c>
      <c r="S6" s="124" t="s">
        <v>199</v>
      </c>
      <c r="T6" s="124" t="s">
        <v>203</v>
      </c>
      <c r="U6" s="124" t="s">
        <v>205</v>
      </c>
      <c r="V6" s="124" t="s">
        <v>220</v>
      </c>
      <c r="W6" s="124" t="s">
        <v>215</v>
      </c>
      <c r="X6" s="124" t="s">
        <v>207</v>
      </c>
      <c r="Y6" s="124" t="s">
        <v>207</v>
      </c>
      <c r="Z6" s="124" t="s">
        <v>205</v>
      </c>
    </row>
    <row r="7" spans="2:30" ht="15" x14ac:dyDescent="0.2">
      <c r="B7" s="135"/>
      <c r="C7" s="135"/>
      <c r="D7" s="135"/>
      <c r="E7" s="135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</row>
    <row r="8" spans="2:30" ht="33" customHeight="1" x14ac:dyDescent="0.2">
      <c r="B8" s="125" t="s">
        <v>247</v>
      </c>
      <c r="C8" s="126"/>
      <c r="D8" s="111"/>
      <c r="E8" s="111"/>
      <c r="F8" s="112"/>
      <c r="G8" s="112"/>
      <c r="H8" s="127"/>
      <c r="I8" s="112"/>
      <c r="J8" s="112"/>
      <c r="K8" s="112"/>
      <c r="L8" s="112"/>
      <c r="M8" s="112"/>
      <c r="N8" s="112"/>
      <c r="O8" s="112"/>
      <c r="P8" s="112"/>
      <c r="Q8" s="112"/>
    </row>
    <row r="9" spans="2:30" ht="18" x14ac:dyDescent="0.2">
      <c r="B9" s="128"/>
      <c r="C9" s="129" t="s">
        <v>248</v>
      </c>
      <c r="D9" s="130" t="s">
        <v>249</v>
      </c>
      <c r="E9" s="130" t="s">
        <v>250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</row>
    <row r="10" spans="2:30" ht="24.75" customHeight="1" x14ac:dyDescent="0.2">
      <c r="B10" s="132" t="s">
        <v>321</v>
      </c>
      <c r="C10" s="133" t="s">
        <v>308</v>
      </c>
      <c r="D10" s="133" t="s">
        <v>255</v>
      </c>
      <c r="E10" s="133" t="s">
        <v>256</v>
      </c>
      <c r="F10" s="134" t="s">
        <v>183</v>
      </c>
      <c r="G10" s="134" t="s">
        <v>183</v>
      </c>
      <c r="H10" s="134" t="s">
        <v>183</v>
      </c>
      <c r="I10" s="134" t="s">
        <v>183</v>
      </c>
      <c r="J10" s="134" t="s">
        <v>183</v>
      </c>
      <c r="K10" s="134" t="s">
        <v>183</v>
      </c>
      <c r="L10" s="134" t="s">
        <v>183</v>
      </c>
      <c r="M10" s="134" t="s">
        <v>183</v>
      </c>
      <c r="N10" s="134" t="s">
        <v>183</v>
      </c>
      <c r="O10" s="134" t="s">
        <v>183</v>
      </c>
      <c r="P10" s="134" t="s">
        <v>183</v>
      </c>
      <c r="Q10" s="134" t="s">
        <v>183</v>
      </c>
      <c r="R10" s="134" t="s">
        <v>183</v>
      </c>
      <c r="S10" s="134" t="s">
        <v>183</v>
      </c>
      <c r="T10" s="134" t="s">
        <v>183</v>
      </c>
      <c r="U10" s="134" t="s">
        <v>183</v>
      </c>
      <c r="V10" s="134" t="s">
        <v>183</v>
      </c>
      <c r="W10" s="134" t="s">
        <v>183</v>
      </c>
      <c r="X10" s="134" t="s">
        <v>183</v>
      </c>
      <c r="Y10" s="134" t="s">
        <v>183</v>
      </c>
      <c r="Z10" s="134" t="s">
        <v>183</v>
      </c>
    </row>
    <row r="11" spans="2:30" ht="15" x14ac:dyDescent="0.2">
      <c r="B11" s="135"/>
      <c r="C11" s="135"/>
      <c r="D11" s="135"/>
      <c r="E11" s="135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2:30" ht="33" customHeight="1" x14ac:dyDescent="0.2">
      <c r="B12" s="125" t="s">
        <v>257</v>
      </c>
      <c r="C12" s="126"/>
      <c r="D12" s="111"/>
      <c r="E12" s="111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</row>
    <row r="13" spans="2:30" s="141" customFormat="1" ht="18" x14ac:dyDescent="0.2">
      <c r="B13" s="137"/>
      <c r="C13" s="138" t="s">
        <v>248</v>
      </c>
      <c r="D13" s="139" t="s">
        <v>249</v>
      </c>
      <c r="E13" s="139" t="s">
        <v>258</v>
      </c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38"/>
      <c r="AB13" s="38"/>
      <c r="AC13" s="38"/>
      <c r="AD13" s="38"/>
    </row>
    <row r="14" spans="2:30" ht="30" x14ac:dyDescent="0.2">
      <c r="B14" s="142" t="s">
        <v>322</v>
      </c>
      <c r="C14" s="133" t="s">
        <v>323</v>
      </c>
      <c r="D14" s="143" t="s">
        <v>302</v>
      </c>
      <c r="E14" s="144" t="s">
        <v>319</v>
      </c>
      <c r="F14" s="134" t="s">
        <v>193</v>
      </c>
      <c r="G14" s="134" t="s">
        <v>193</v>
      </c>
      <c r="H14" s="134" t="s">
        <v>193</v>
      </c>
      <c r="I14" s="134" t="s">
        <v>193</v>
      </c>
      <c r="J14" s="134" t="s">
        <v>193</v>
      </c>
      <c r="K14" s="134" t="s">
        <v>193</v>
      </c>
      <c r="L14" s="134" t="s">
        <v>193</v>
      </c>
      <c r="M14" s="134" t="s">
        <v>193</v>
      </c>
      <c r="N14" s="134" t="s">
        <v>193</v>
      </c>
      <c r="O14" s="134" t="s">
        <v>193</v>
      </c>
      <c r="P14" s="134" t="s">
        <v>193</v>
      </c>
      <c r="Q14" s="134" t="s">
        <v>193</v>
      </c>
      <c r="R14" s="134" t="s">
        <v>193</v>
      </c>
      <c r="S14" s="134" t="s">
        <v>193</v>
      </c>
      <c r="T14" s="134" t="s">
        <v>193</v>
      </c>
      <c r="U14" s="134" t="s">
        <v>193</v>
      </c>
      <c r="V14" s="134" t="s">
        <v>193</v>
      </c>
      <c r="W14" s="134"/>
      <c r="X14" s="134" t="s">
        <v>193</v>
      </c>
      <c r="Y14" s="134" t="s">
        <v>193</v>
      </c>
      <c r="Z14" s="134" t="s">
        <v>193</v>
      </c>
    </row>
    <row r="15" spans="2:30" ht="30" x14ac:dyDescent="0.2">
      <c r="B15" s="142" t="s">
        <v>324</v>
      </c>
      <c r="C15" s="133" t="s">
        <v>264</v>
      </c>
      <c r="D15" s="133" t="s">
        <v>325</v>
      </c>
      <c r="E15" s="133" t="s">
        <v>265</v>
      </c>
      <c r="F15" s="134"/>
      <c r="G15" s="134"/>
      <c r="H15" s="134"/>
      <c r="I15" s="134"/>
      <c r="J15" s="134"/>
      <c r="K15" s="134" t="s">
        <v>203</v>
      </c>
      <c r="L15" s="134" t="s">
        <v>203</v>
      </c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 t="s">
        <v>203</v>
      </c>
      <c r="Z15" s="134" t="s">
        <v>203</v>
      </c>
    </row>
    <row r="16" spans="2:30" ht="106.5" customHeight="1" x14ac:dyDescent="0.2">
      <c r="B16" s="142" t="s">
        <v>326</v>
      </c>
      <c r="C16" s="133" t="s">
        <v>310</v>
      </c>
      <c r="D16" s="133" t="s">
        <v>405</v>
      </c>
      <c r="E16" s="133" t="s">
        <v>404</v>
      </c>
      <c r="F16" s="134" t="s">
        <v>183</v>
      </c>
      <c r="G16" s="134" t="s">
        <v>183</v>
      </c>
      <c r="H16" s="134" t="s">
        <v>183</v>
      </c>
      <c r="I16" s="134" t="s">
        <v>183</v>
      </c>
      <c r="J16" s="134" t="s">
        <v>183</v>
      </c>
      <c r="K16" s="134"/>
      <c r="L16" s="134"/>
      <c r="M16" s="134" t="s">
        <v>183</v>
      </c>
      <c r="N16" s="134" t="s">
        <v>183</v>
      </c>
      <c r="O16" s="134" t="s">
        <v>183</v>
      </c>
      <c r="P16" s="134" t="s">
        <v>183</v>
      </c>
      <c r="Q16" s="134" t="s">
        <v>183</v>
      </c>
      <c r="R16" s="134" t="s">
        <v>183</v>
      </c>
      <c r="S16" s="134" t="s">
        <v>183</v>
      </c>
      <c r="T16" s="134" t="s">
        <v>183</v>
      </c>
      <c r="U16" s="134" t="s">
        <v>183</v>
      </c>
      <c r="V16" s="134" t="s">
        <v>183</v>
      </c>
      <c r="W16" s="134" t="s">
        <v>183</v>
      </c>
      <c r="X16" s="134" t="s">
        <v>183</v>
      </c>
      <c r="Y16" s="134"/>
      <c r="Z16" s="134"/>
    </row>
    <row r="17" spans="2:26" ht="45" x14ac:dyDescent="0.2">
      <c r="B17" s="142" t="s">
        <v>330</v>
      </c>
      <c r="C17" s="133" t="s">
        <v>259</v>
      </c>
      <c r="D17" s="143" t="s">
        <v>260</v>
      </c>
      <c r="E17" s="144" t="s">
        <v>309</v>
      </c>
      <c r="F17" s="134" t="s">
        <v>203</v>
      </c>
      <c r="G17" s="134" t="s">
        <v>205</v>
      </c>
      <c r="H17" s="134" t="s">
        <v>216</v>
      </c>
      <c r="I17" s="134" t="s">
        <v>216</v>
      </c>
      <c r="J17" s="134" t="s">
        <v>203</v>
      </c>
      <c r="K17" s="134" t="s">
        <v>207</v>
      </c>
      <c r="L17" s="134" t="s">
        <v>205</v>
      </c>
      <c r="M17" s="134" t="s">
        <v>215</v>
      </c>
      <c r="N17" s="134" t="s">
        <v>215</v>
      </c>
      <c r="O17" s="134" t="s">
        <v>205</v>
      </c>
      <c r="P17" s="134" t="s">
        <v>207</v>
      </c>
      <c r="Q17" s="134" t="s">
        <v>215</v>
      </c>
      <c r="R17" s="134" t="s">
        <v>201</v>
      </c>
      <c r="S17" s="134" t="s">
        <v>199</v>
      </c>
      <c r="T17" s="134" t="s">
        <v>203</v>
      </c>
      <c r="U17" s="134" t="s">
        <v>205</v>
      </c>
      <c r="V17" s="134" t="s">
        <v>220</v>
      </c>
      <c r="W17" s="134" t="s">
        <v>215</v>
      </c>
      <c r="X17" s="134" t="s">
        <v>207</v>
      </c>
      <c r="Y17" s="134" t="s">
        <v>207</v>
      </c>
      <c r="Z17" s="134" t="s">
        <v>205</v>
      </c>
    </row>
    <row r="18" spans="2:26" ht="30" x14ac:dyDescent="0.2">
      <c r="B18" s="142" t="s">
        <v>327</v>
      </c>
      <c r="C18" s="144" t="s">
        <v>311</v>
      </c>
      <c r="D18" s="144" t="s">
        <v>312</v>
      </c>
      <c r="E18" s="144" t="s">
        <v>313</v>
      </c>
      <c r="F18" s="134" t="s">
        <v>203</v>
      </c>
      <c r="G18" s="134" t="s">
        <v>205</v>
      </c>
      <c r="H18" s="134" t="s">
        <v>216</v>
      </c>
      <c r="I18" s="134"/>
      <c r="J18" s="134"/>
      <c r="K18" s="134"/>
      <c r="L18" s="134"/>
      <c r="M18" s="134"/>
      <c r="N18" s="134" t="s">
        <v>215</v>
      </c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</row>
    <row r="19" spans="2:26" ht="75" x14ac:dyDescent="0.2">
      <c r="B19" s="142" t="s">
        <v>457</v>
      </c>
      <c r="C19" s="133" t="s">
        <v>261</v>
      </c>
      <c r="D19" s="133" t="s">
        <v>262</v>
      </c>
      <c r="E19" s="133" t="s">
        <v>263</v>
      </c>
      <c r="F19" s="134" t="s">
        <v>203</v>
      </c>
      <c r="G19" s="134" t="s">
        <v>205</v>
      </c>
      <c r="H19" s="134"/>
      <c r="I19" s="134" t="s">
        <v>216</v>
      </c>
      <c r="J19" s="134"/>
      <c r="K19" s="134"/>
      <c r="L19" s="134"/>
      <c r="M19" s="134"/>
      <c r="N19" s="134" t="s">
        <v>215</v>
      </c>
      <c r="O19" s="134"/>
      <c r="P19" s="134"/>
      <c r="Q19" s="134"/>
      <c r="R19" s="134" t="s">
        <v>201</v>
      </c>
      <c r="S19" s="134" t="s">
        <v>199</v>
      </c>
      <c r="T19" s="134"/>
      <c r="U19" s="134"/>
      <c r="V19" s="134"/>
      <c r="W19" s="134"/>
      <c r="X19" s="134"/>
      <c r="Y19" s="134"/>
      <c r="Z19" s="134"/>
    </row>
    <row r="20" spans="2:26" ht="75" x14ac:dyDescent="0.2">
      <c r="B20" s="142" t="s">
        <v>329</v>
      </c>
      <c r="C20" s="144" t="s">
        <v>314</v>
      </c>
      <c r="D20" s="144" t="s">
        <v>315</v>
      </c>
      <c r="E20" s="144" t="s">
        <v>263</v>
      </c>
      <c r="F20" s="134" t="s">
        <v>203</v>
      </c>
      <c r="G20" s="134" t="s">
        <v>203</v>
      </c>
      <c r="H20" s="134" t="s">
        <v>216</v>
      </c>
      <c r="I20" s="134" t="s">
        <v>216</v>
      </c>
      <c r="J20" s="134"/>
      <c r="K20" s="134"/>
      <c r="L20" s="134"/>
      <c r="M20" s="134"/>
      <c r="N20" s="134"/>
      <c r="O20" s="134"/>
      <c r="P20" s="134"/>
      <c r="Q20" s="134"/>
      <c r="R20" s="134" t="s">
        <v>201</v>
      </c>
      <c r="S20" s="134"/>
      <c r="T20" s="134" t="s">
        <v>203</v>
      </c>
      <c r="U20" s="134" t="s">
        <v>205</v>
      </c>
      <c r="V20" s="134" t="s">
        <v>220</v>
      </c>
      <c r="W20" s="134"/>
      <c r="X20" s="134" t="s">
        <v>207</v>
      </c>
      <c r="Y20" s="134"/>
      <c r="Z20" s="134"/>
    </row>
    <row r="21" spans="2:26" ht="30" x14ac:dyDescent="0.2">
      <c r="B21" s="142" t="s">
        <v>328</v>
      </c>
      <c r="C21" s="133" t="s">
        <v>584</v>
      </c>
      <c r="D21" s="133" t="s">
        <v>266</v>
      </c>
      <c r="E21" s="133" t="s">
        <v>267</v>
      </c>
      <c r="F21" s="134"/>
      <c r="G21" s="134"/>
      <c r="H21" s="134" t="s">
        <v>203</v>
      </c>
      <c r="I21" s="134"/>
      <c r="J21" s="134"/>
      <c r="K21" s="134"/>
      <c r="L21" s="134"/>
      <c r="M21" s="134" t="s">
        <v>215</v>
      </c>
      <c r="N21" s="134" t="s">
        <v>215</v>
      </c>
      <c r="O21" s="134" t="s">
        <v>205</v>
      </c>
      <c r="P21" s="134"/>
      <c r="Q21" s="134"/>
      <c r="R21" s="134"/>
      <c r="S21" s="134"/>
      <c r="T21" s="134"/>
      <c r="U21" s="134"/>
      <c r="V21" s="134"/>
      <c r="W21" s="134"/>
      <c r="X21" s="134" t="s">
        <v>207</v>
      </c>
      <c r="Y21" s="134"/>
      <c r="Z21" s="134"/>
    </row>
    <row r="22" spans="2:26" ht="30" x14ac:dyDescent="0.2">
      <c r="B22" s="142" t="s">
        <v>331</v>
      </c>
      <c r="C22" s="133" t="s">
        <v>268</v>
      </c>
      <c r="D22" s="133" t="s">
        <v>269</v>
      </c>
      <c r="E22" s="133" t="s">
        <v>267</v>
      </c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 t="s">
        <v>203</v>
      </c>
      <c r="X22" s="134"/>
      <c r="Y22" s="134"/>
      <c r="Z22" s="134"/>
    </row>
    <row r="23" spans="2:26" ht="15" x14ac:dyDescent="0.2">
      <c r="B23" s="136"/>
      <c r="C23" s="145"/>
      <c r="D23" s="145"/>
      <c r="E23" s="145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2:26" ht="33" customHeight="1" x14ac:dyDescent="0.2">
      <c r="B24" s="125" t="s">
        <v>270</v>
      </c>
      <c r="C24" s="147"/>
      <c r="D24" s="147"/>
      <c r="E24" s="147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2:26" ht="18" x14ac:dyDescent="0.2">
      <c r="B25" s="148"/>
      <c r="C25" s="149" t="s">
        <v>248</v>
      </c>
      <c r="D25" s="150" t="s">
        <v>249</v>
      </c>
      <c r="E25" s="150" t="str">
        <f t="shared" ref="E25" si="0">+E9</f>
        <v>Ergebnisdefinition</v>
      </c>
      <c r="F25" s="151"/>
      <c r="G25" s="151"/>
      <c r="H25" s="152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</row>
    <row r="26" spans="2:26" ht="30" x14ac:dyDescent="0.2">
      <c r="B26" s="153" t="s">
        <v>332</v>
      </c>
      <c r="C26" s="133" t="s">
        <v>271</v>
      </c>
      <c r="D26" s="133" t="s">
        <v>363</v>
      </c>
      <c r="E26" s="133" t="s">
        <v>272</v>
      </c>
      <c r="F26" s="134" t="s">
        <v>203</v>
      </c>
      <c r="G26" s="134" t="s">
        <v>203</v>
      </c>
      <c r="H26" s="154" t="s">
        <v>216</v>
      </c>
      <c r="I26" s="154" t="s">
        <v>199</v>
      </c>
      <c r="J26" s="134" t="s">
        <v>199</v>
      </c>
      <c r="K26" s="134"/>
      <c r="L26" s="134"/>
      <c r="M26" s="134"/>
      <c r="N26" s="134"/>
      <c r="O26" s="134"/>
      <c r="P26" s="134"/>
      <c r="Q26" s="134"/>
      <c r="R26" s="134" t="s">
        <v>193</v>
      </c>
      <c r="S26" s="134" t="s">
        <v>190</v>
      </c>
      <c r="T26" s="134" t="s">
        <v>203</v>
      </c>
      <c r="U26" s="134" t="s">
        <v>203</v>
      </c>
      <c r="V26" s="134" t="s">
        <v>203</v>
      </c>
      <c r="W26" s="134"/>
      <c r="X26" s="134" t="s">
        <v>207</v>
      </c>
      <c r="Y26" s="134"/>
      <c r="Z26" s="134"/>
    </row>
    <row r="27" spans="2:26" ht="30" x14ac:dyDescent="0.2">
      <c r="B27" s="153" t="s">
        <v>335</v>
      </c>
      <c r="C27" s="133" t="s">
        <v>333</v>
      </c>
      <c r="D27" s="133" t="s">
        <v>334</v>
      </c>
      <c r="E27" s="133" t="s">
        <v>287</v>
      </c>
      <c r="F27" s="134" t="s">
        <v>201</v>
      </c>
      <c r="G27" s="134" t="s">
        <v>203</v>
      </c>
      <c r="H27" s="154" t="s">
        <v>216</v>
      </c>
      <c r="I27" s="154" t="s">
        <v>199</v>
      </c>
      <c r="J27" s="134"/>
      <c r="K27" s="134"/>
      <c r="L27" s="134"/>
      <c r="M27" s="134" t="s">
        <v>215</v>
      </c>
      <c r="N27" s="134" t="s">
        <v>203</v>
      </c>
      <c r="O27" s="134" t="s">
        <v>203</v>
      </c>
      <c r="P27" s="134"/>
      <c r="Q27" s="134"/>
      <c r="R27" s="134" t="s">
        <v>193</v>
      </c>
      <c r="S27" s="134" t="s">
        <v>190</v>
      </c>
      <c r="T27" s="134" t="s">
        <v>201</v>
      </c>
      <c r="U27" s="134" t="s">
        <v>201</v>
      </c>
      <c r="V27" s="134" t="s">
        <v>203</v>
      </c>
      <c r="W27" s="134"/>
      <c r="X27" s="134" t="s">
        <v>207</v>
      </c>
      <c r="Y27" s="134"/>
      <c r="Z27" s="134"/>
    </row>
    <row r="28" spans="2:26" ht="33.6" customHeight="1" x14ac:dyDescent="0.2">
      <c r="B28" s="153" t="s">
        <v>337</v>
      </c>
      <c r="C28" s="133" t="s">
        <v>336</v>
      </c>
      <c r="D28" s="133" t="s">
        <v>273</v>
      </c>
      <c r="E28" s="133" t="s">
        <v>272</v>
      </c>
      <c r="F28" s="134" t="s">
        <v>201</v>
      </c>
      <c r="G28" s="134" t="s">
        <v>201</v>
      </c>
      <c r="H28" s="134" t="s">
        <v>201</v>
      </c>
      <c r="I28" s="134"/>
      <c r="J28" s="134"/>
      <c r="K28" s="134"/>
      <c r="L28" s="134"/>
      <c r="M28" s="134"/>
      <c r="N28" s="134"/>
      <c r="O28" s="134"/>
      <c r="P28" s="134"/>
      <c r="Q28" s="134"/>
      <c r="R28" s="134" t="s">
        <v>193</v>
      </c>
      <c r="S28" s="134" t="s">
        <v>190</v>
      </c>
      <c r="T28" s="134"/>
      <c r="U28" s="134"/>
      <c r="V28" s="134"/>
      <c r="W28" s="134"/>
      <c r="X28" s="134" t="s">
        <v>215</v>
      </c>
      <c r="Y28" s="134"/>
      <c r="Z28" s="134"/>
    </row>
    <row r="29" spans="2:26" ht="45" x14ac:dyDescent="0.2">
      <c r="B29" s="153" t="s">
        <v>368</v>
      </c>
      <c r="C29" s="133" t="s">
        <v>370</v>
      </c>
      <c r="D29" s="133" t="s">
        <v>367</v>
      </c>
      <c r="E29" s="133" t="s">
        <v>426</v>
      </c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 t="s">
        <v>215</v>
      </c>
      <c r="X29" s="134"/>
      <c r="Y29" s="134"/>
      <c r="Z29" s="134"/>
    </row>
    <row r="30" spans="2:26" ht="35.25" customHeight="1" x14ac:dyDescent="0.2">
      <c r="B30" s="153" t="s">
        <v>369</v>
      </c>
      <c r="C30" s="133" t="s">
        <v>371</v>
      </c>
      <c r="D30" s="133" t="s">
        <v>367</v>
      </c>
      <c r="E30" s="133" t="s">
        <v>316</v>
      </c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 t="s">
        <v>215</v>
      </c>
      <c r="X30" s="134"/>
      <c r="Y30" s="134"/>
      <c r="Z30" s="134"/>
    </row>
    <row r="31" spans="2:26" ht="45" x14ac:dyDescent="0.2">
      <c r="B31" s="153" t="s">
        <v>338</v>
      </c>
      <c r="C31" s="133" t="s">
        <v>340</v>
      </c>
      <c r="D31" s="133" t="s">
        <v>341</v>
      </c>
      <c r="E31" s="133" t="s">
        <v>342</v>
      </c>
      <c r="F31" s="134" t="s">
        <v>203</v>
      </c>
      <c r="G31" s="134" t="s">
        <v>203</v>
      </c>
      <c r="H31" s="154" t="s">
        <v>216</v>
      </c>
      <c r="I31" s="154" t="s">
        <v>216</v>
      </c>
      <c r="J31" s="134" t="s">
        <v>203</v>
      </c>
      <c r="K31" s="134" t="s">
        <v>207</v>
      </c>
      <c r="L31" s="134" t="s">
        <v>205</v>
      </c>
      <c r="M31" s="134" t="s">
        <v>215</v>
      </c>
      <c r="N31" s="134" t="s">
        <v>215</v>
      </c>
      <c r="O31" s="134" t="s">
        <v>205</v>
      </c>
      <c r="P31" s="134" t="s">
        <v>203</v>
      </c>
      <c r="Q31" s="134" t="s">
        <v>203</v>
      </c>
      <c r="R31" s="134" t="s">
        <v>203</v>
      </c>
      <c r="S31" s="134" t="s">
        <v>203</v>
      </c>
      <c r="T31" s="134" t="s">
        <v>203</v>
      </c>
      <c r="U31" s="134" t="s">
        <v>205</v>
      </c>
      <c r="V31" s="134" t="s">
        <v>220</v>
      </c>
      <c r="W31" s="134"/>
      <c r="X31" s="134" t="s">
        <v>207</v>
      </c>
      <c r="Y31" s="134" t="s">
        <v>215</v>
      </c>
      <c r="Z31" s="134" t="s">
        <v>205</v>
      </c>
    </row>
    <row r="32" spans="2:26" ht="30" x14ac:dyDescent="0.2">
      <c r="B32" s="153" t="s">
        <v>339</v>
      </c>
      <c r="C32" s="133" t="s">
        <v>340</v>
      </c>
      <c r="D32" s="133" t="s">
        <v>347</v>
      </c>
      <c r="E32" s="133" t="s">
        <v>348</v>
      </c>
      <c r="F32" s="134" t="s">
        <v>201</v>
      </c>
      <c r="G32" s="134" t="s">
        <v>201</v>
      </c>
      <c r="H32" s="134" t="s">
        <v>203</v>
      </c>
      <c r="I32" s="134" t="s">
        <v>203</v>
      </c>
      <c r="J32" s="134" t="s">
        <v>203</v>
      </c>
      <c r="K32" s="134" t="s">
        <v>203</v>
      </c>
      <c r="L32" s="134" t="s">
        <v>203</v>
      </c>
      <c r="M32" s="134" t="s">
        <v>203</v>
      </c>
      <c r="N32" s="134" t="s">
        <v>203</v>
      </c>
      <c r="O32" s="134" t="s">
        <v>203</v>
      </c>
      <c r="P32" s="134" t="s">
        <v>203</v>
      </c>
      <c r="Q32" s="134" t="s">
        <v>203</v>
      </c>
      <c r="R32" s="134" t="s">
        <v>199</v>
      </c>
      <c r="S32" s="134" t="s">
        <v>199</v>
      </c>
      <c r="T32" s="134" t="s">
        <v>199</v>
      </c>
      <c r="U32" s="134" t="s">
        <v>199</v>
      </c>
      <c r="V32" s="134" t="s">
        <v>201</v>
      </c>
      <c r="W32" s="134"/>
      <c r="X32" s="134" t="s">
        <v>207</v>
      </c>
      <c r="Y32" s="134" t="s">
        <v>199</v>
      </c>
      <c r="Z32" s="134" t="s">
        <v>199</v>
      </c>
    </row>
    <row r="33" spans="2:26" ht="30" x14ac:dyDescent="0.2">
      <c r="B33" s="153" t="s">
        <v>343</v>
      </c>
      <c r="C33" s="133" t="s">
        <v>344</v>
      </c>
      <c r="D33" s="133" t="s">
        <v>345</v>
      </c>
      <c r="E33" s="155" t="s">
        <v>346</v>
      </c>
      <c r="F33" s="134" t="s">
        <v>203</v>
      </c>
      <c r="G33" s="134" t="s">
        <v>203</v>
      </c>
      <c r="H33" s="154" t="s">
        <v>216</v>
      </c>
      <c r="I33" s="154" t="s">
        <v>216</v>
      </c>
      <c r="J33" s="134" t="s">
        <v>203</v>
      </c>
      <c r="K33" s="134" t="s">
        <v>207</v>
      </c>
      <c r="L33" s="134" t="s">
        <v>205</v>
      </c>
      <c r="M33" s="134" t="s">
        <v>215</v>
      </c>
      <c r="N33" s="134" t="s">
        <v>215</v>
      </c>
      <c r="O33" s="134" t="s">
        <v>205</v>
      </c>
      <c r="P33" s="134" t="s">
        <v>203</v>
      </c>
      <c r="Q33" s="134" t="s">
        <v>203</v>
      </c>
      <c r="R33" s="134" t="s">
        <v>203</v>
      </c>
      <c r="S33" s="134" t="s">
        <v>203</v>
      </c>
      <c r="T33" s="134" t="s">
        <v>203</v>
      </c>
      <c r="U33" s="134" t="s">
        <v>205</v>
      </c>
      <c r="V33" s="134" t="s">
        <v>220</v>
      </c>
      <c r="W33" s="134"/>
      <c r="X33" s="134" t="s">
        <v>207</v>
      </c>
      <c r="Y33" s="134" t="s">
        <v>215</v>
      </c>
      <c r="Z33" s="134" t="s">
        <v>205</v>
      </c>
    </row>
    <row r="34" spans="2:26" ht="45" x14ac:dyDescent="0.2">
      <c r="B34" s="153" t="s">
        <v>357</v>
      </c>
      <c r="C34" s="133" t="s">
        <v>359</v>
      </c>
      <c r="D34" s="133" t="s">
        <v>320</v>
      </c>
      <c r="E34" s="133" t="s">
        <v>251</v>
      </c>
      <c r="F34" s="134"/>
      <c r="G34" s="134"/>
      <c r="H34" s="134"/>
      <c r="I34" s="134"/>
      <c r="J34" s="134"/>
      <c r="K34" s="134" t="s">
        <v>207</v>
      </c>
      <c r="L34" s="134" t="s">
        <v>205</v>
      </c>
      <c r="M34" s="134"/>
      <c r="N34" s="134"/>
      <c r="O34" s="134"/>
      <c r="P34" s="134"/>
      <c r="Q34" s="134"/>
      <c r="R34" s="134"/>
      <c r="S34" s="134"/>
      <c r="T34" s="134" t="s">
        <v>203</v>
      </c>
      <c r="U34" s="134" t="s">
        <v>203</v>
      </c>
      <c r="V34" s="134" t="s">
        <v>203</v>
      </c>
      <c r="W34" s="134"/>
      <c r="X34" s="134" t="s">
        <v>207</v>
      </c>
      <c r="Y34" s="134" t="s">
        <v>207</v>
      </c>
      <c r="Z34" s="134" t="s">
        <v>205</v>
      </c>
    </row>
    <row r="35" spans="2:26" ht="45" x14ac:dyDescent="0.2">
      <c r="B35" s="153" t="s">
        <v>358</v>
      </c>
      <c r="C35" s="133" t="s">
        <v>427</v>
      </c>
      <c r="D35" s="133" t="s">
        <v>285</v>
      </c>
      <c r="E35" s="133" t="s">
        <v>277</v>
      </c>
      <c r="F35" s="134"/>
      <c r="G35" s="134"/>
      <c r="H35" s="134"/>
      <c r="I35" s="134"/>
      <c r="J35" s="134"/>
      <c r="K35" s="134" t="s">
        <v>215</v>
      </c>
      <c r="L35" s="134" t="s">
        <v>203</v>
      </c>
      <c r="M35" s="134"/>
      <c r="N35" s="134"/>
      <c r="O35" s="134"/>
      <c r="P35" s="134"/>
      <c r="Q35" s="134"/>
      <c r="R35" s="134"/>
      <c r="S35" s="134"/>
      <c r="T35" s="134" t="s">
        <v>203</v>
      </c>
      <c r="U35" s="134" t="s">
        <v>203</v>
      </c>
      <c r="V35" s="134" t="s">
        <v>203</v>
      </c>
      <c r="W35" s="134"/>
      <c r="X35" s="134" t="s">
        <v>207</v>
      </c>
      <c r="Y35" s="134" t="s">
        <v>215</v>
      </c>
      <c r="Z35" s="134" t="s">
        <v>203</v>
      </c>
    </row>
    <row r="36" spans="2:26" ht="30" x14ac:dyDescent="0.2">
      <c r="B36" s="153" t="s">
        <v>349</v>
      </c>
      <c r="C36" s="133" t="s">
        <v>350</v>
      </c>
      <c r="D36" s="133" t="s">
        <v>351</v>
      </c>
      <c r="E36" s="133" t="s">
        <v>277</v>
      </c>
      <c r="F36" s="134" t="s">
        <v>203</v>
      </c>
      <c r="G36" s="134" t="s">
        <v>203</v>
      </c>
      <c r="H36" s="154" t="s">
        <v>216</v>
      </c>
      <c r="I36" s="134" t="s">
        <v>199</v>
      </c>
      <c r="J36" s="134" t="s">
        <v>203</v>
      </c>
      <c r="K36" s="134" t="s">
        <v>215</v>
      </c>
      <c r="L36" s="134" t="s">
        <v>205</v>
      </c>
      <c r="M36" s="134"/>
      <c r="N36" s="134"/>
      <c r="O36" s="134"/>
      <c r="P36" s="134"/>
      <c r="Q36" s="134"/>
      <c r="R36" s="134" t="s">
        <v>199</v>
      </c>
      <c r="S36" s="134" t="s">
        <v>193</v>
      </c>
      <c r="T36" s="134" t="s">
        <v>203</v>
      </c>
      <c r="U36" s="134" t="s">
        <v>203</v>
      </c>
      <c r="V36" s="134" t="s">
        <v>203</v>
      </c>
      <c r="W36" s="134"/>
      <c r="X36" s="134" t="s">
        <v>207</v>
      </c>
      <c r="Y36" s="134" t="s">
        <v>215</v>
      </c>
      <c r="Z36" s="134" t="s">
        <v>205</v>
      </c>
    </row>
    <row r="37" spans="2:26" ht="35.25" customHeight="1" x14ac:dyDescent="0.2">
      <c r="B37" s="153" t="s">
        <v>360</v>
      </c>
      <c r="C37" s="133" t="s">
        <v>278</v>
      </c>
      <c r="D37" s="133" t="s">
        <v>276</v>
      </c>
      <c r="E37" s="133" t="s">
        <v>277</v>
      </c>
      <c r="F37" s="134"/>
      <c r="G37" s="134"/>
      <c r="H37" s="134"/>
      <c r="I37" s="134"/>
      <c r="J37" s="134"/>
      <c r="K37" s="134"/>
      <c r="L37" s="134" t="s">
        <v>203</v>
      </c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 t="s">
        <v>203</v>
      </c>
      <c r="Z37" s="134" t="s">
        <v>203</v>
      </c>
    </row>
    <row r="38" spans="2:26" ht="30" x14ac:dyDescent="0.2">
      <c r="B38" s="153" t="s">
        <v>361</v>
      </c>
      <c r="C38" s="133" t="s">
        <v>362</v>
      </c>
      <c r="D38" s="133" t="s">
        <v>351</v>
      </c>
      <c r="E38" s="133" t="s">
        <v>277</v>
      </c>
      <c r="F38" s="134"/>
      <c r="G38" s="134"/>
      <c r="H38" s="134"/>
      <c r="I38" s="134"/>
      <c r="J38" s="134"/>
      <c r="K38" s="134" t="s">
        <v>207</v>
      </c>
      <c r="L38" s="134" t="s">
        <v>205</v>
      </c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 t="s">
        <v>207</v>
      </c>
      <c r="Z38" s="134" t="s">
        <v>205</v>
      </c>
    </row>
    <row r="39" spans="2:26" ht="15" x14ac:dyDescent="0.2">
      <c r="B39" s="153" t="s">
        <v>355</v>
      </c>
      <c r="C39" s="133" t="s">
        <v>400</v>
      </c>
      <c r="D39" s="133" t="s">
        <v>274</v>
      </c>
      <c r="E39" s="133" t="s">
        <v>272</v>
      </c>
      <c r="F39" s="134"/>
      <c r="G39" s="134"/>
      <c r="H39" s="134" t="s">
        <v>398</v>
      </c>
      <c r="I39" s="134" t="s">
        <v>398</v>
      </c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 t="s">
        <v>207</v>
      </c>
      <c r="Y39" s="134"/>
      <c r="Z39" s="134"/>
    </row>
    <row r="40" spans="2:26" ht="30" x14ac:dyDescent="0.2">
      <c r="B40" s="153" t="s">
        <v>354</v>
      </c>
      <c r="C40" s="133" t="s">
        <v>353</v>
      </c>
      <c r="D40" s="133" t="s">
        <v>356</v>
      </c>
      <c r="E40" s="133" t="s">
        <v>272</v>
      </c>
      <c r="F40" s="134"/>
      <c r="G40" s="134"/>
      <c r="H40" s="134" t="s">
        <v>199</v>
      </c>
      <c r="I40" s="134" t="s">
        <v>199</v>
      </c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 t="s">
        <v>207</v>
      </c>
      <c r="Y40" s="134"/>
      <c r="Z40" s="134"/>
    </row>
    <row r="41" spans="2:26" ht="30" x14ac:dyDescent="0.2">
      <c r="B41" s="153" t="s">
        <v>352</v>
      </c>
      <c r="C41" s="133" t="s">
        <v>282</v>
      </c>
      <c r="D41" s="133" t="s">
        <v>283</v>
      </c>
      <c r="E41" s="133" t="s">
        <v>284</v>
      </c>
      <c r="F41" s="134"/>
      <c r="G41" s="134" t="s">
        <v>203</v>
      </c>
      <c r="H41" s="154" t="s">
        <v>216</v>
      </c>
      <c r="I41" s="134" t="s">
        <v>216</v>
      </c>
      <c r="J41" s="134" t="s">
        <v>203</v>
      </c>
      <c r="K41" s="134" t="s">
        <v>207</v>
      </c>
      <c r="L41" s="134" t="s">
        <v>205</v>
      </c>
      <c r="M41" s="134"/>
      <c r="N41" s="134"/>
      <c r="O41" s="134"/>
      <c r="P41" s="134"/>
      <c r="Q41" s="134"/>
      <c r="R41" s="134"/>
      <c r="S41" s="134"/>
      <c r="T41" s="134" t="s">
        <v>203</v>
      </c>
      <c r="U41" s="134" t="s">
        <v>203</v>
      </c>
      <c r="V41" s="134" t="s">
        <v>203</v>
      </c>
      <c r="W41" s="134"/>
      <c r="X41" s="134" t="s">
        <v>207</v>
      </c>
      <c r="Y41" s="134" t="s">
        <v>207</v>
      </c>
      <c r="Z41" s="134" t="s">
        <v>205</v>
      </c>
    </row>
    <row r="42" spans="2:26" ht="30" x14ac:dyDescent="0.2">
      <c r="B42" s="153" t="s">
        <v>430</v>
      </c>
      <c r="C42" s="133" t="s">
        <v>428</v>
      </c>
      <c r="D42" s="133" t="s">
        <v>429</v>
      </c>
      <c r="E42" s="133" t="s">
        <v>291</v>
      </c>
      <c r="F42" s="134"/>
      <c r="G42" s="134"/>
      <c r="H42" s="154"/>
      <c r="I42" s="134"/>
      <c r="J42" s="134"/>
      <c r="K42" s="134" t="s">
        <v>207</v>
      </c>
      <c r="L42" s="134" t="s">
        <v>205</v>
      </c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 t="s">
        <v>207</v>
      </c>
      <c r="Y42" s="134" t="s">
        <v>207</v>
      </c>
      <c r="Z42" s="134" t="s">
        <v>205</v>
      </c>
    </row>
    <row r="43" spans="2:26" ht="15" x14ac:dyDescent="0.2">
      <c r="B43" s="91"/>
      <c r="C43" s="135"/>
      <c r="D43" s="135"/>
      <c r="E43" s="135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46"/>
      <c r="S43" s="146"/>
      <c r="T43" s="146"/>
      <c r="U43" s="146"/>
      <c r="V43" s="146"/>
      <c r="W43" s="146"/>
      <c r="X43" s="146"/>
      <c r="Y43" s="146"/>
      <c r="Z43" s="146"/>
    </row>
    <row r="44" spans="2:26" ht="24" customHeight="1" x14ac:dyDescent="0.2">
      <c r="B44" s="125" t="s">
        <v>387</v>
      </c>
      <c r="C44" s="147"/>
      <c r="D44" s="147"/>
      <c r="E44" s="147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46"/>
      <c r="S44" s="146"/>
      <c r="T44" s="146"/>
      <c r="U44" s="146"/>
      <c r="V44" s="146"/>
      <c r="W44" s="146"/>
      <c r="X44" s="146"/>
      <c r="Y44" s="146"/>
      <c r="Z44" s="146"/>
    </row>
    <row r="45" spans="2:26" ht="20.25" x14ac:dyDescent="0.2">
      <c r="B45" s="156"/>
      <c r="C45" s="157" t="s">
        <v>248</v>
      </c>
      <c r="D45" s="156" t="s">
        <v>249</v>
      </c>
      <c r="E45" s="156" t="s">
        <v>307</v>
      </c>
      <c r="F45" s="158"/>
      <c r="G45" s="158"/>
      <c r="H45" s="159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</row>
    <row r="46" spans="2:26" ht="15" x14ac:dyDescent="0.2">
      <c r="B46" s="160" t="s">
        <v>454</v>
      </c>
      <c r="C46" s="133" t="s">
        <v>391</v>
      </c>
      <c r="D46" s="133" t="s">
        <v>392</v>
      </c>
      <c r="E46" s="133" t="s">
        <v>379</v>
      </c>
      <c r="F46" s="154" t="s">
        <v>203</v>
      </c>
      <c r="G46" s="154" t="s">
        <v>203</v>
      </c>
      <c r="H46" s="154"/>
      <c r="I46" s="154" t="s">
        <v>201</v>
      </c>
      <c r="J46" s="154"/>
      <c r="K46" s="154"/>
      <c r="L46" s="154"/>
      <c r="M46" s="154"/>
      <c r="N46" s="154"/>
      <c r="O46" s="154"/>
      <c r="P46" s="154"/>
      <c r="Q46" s="154"/>
      <c r="R46" s="154" t="s">
        <v>199</v>
      </c>
      <c r="S46" s="154" t="s">
        <v>199</v>
      </c>
      <c r="T46" s="154"/>
      <c r="U46" s="154"/>
      <c r="V46" s="154"/>
      <c r="W46" s="154"/>
      <c r="X46" s="154" t="s">
        <v>203</v>
      </c>
      <c r="Y46" s="154"/>
      <c r="Z46" s="154"/>
    </row>
    <row r="47" spans="2:26" ht="30" x14ac:dyDescent="0.2">
      <c r="B47" s="160" t="s">
        <v>455</v>
      </c>
      <c r="C47" s="133" t="s">
        <v>393</v>
      </c>
      <c r="D47" s="133" t="s">
        <v>317</v>
      </c>
      <c r="E47" s="133" t="s">
        <v>318</v>
      </c>
      <c r="F47" s="154" t="s">
        <v>193</v>
      </c>
      <c r="G47" s="154" t="s">
        <v>199</v>
      </c>
      <c r="H47" s="154"/>
      <c r="I47" s="154" t="s">
        <v>193</v>
      </c>
      <c r="J47" s="154" t="s">
        <v>193</v>
      </c>
      <c r="K47" s="154"/>
      <c r="L47" s="154"/>
      <c r="M47" s="154"/>
      <c r="N47" s="154"/>
      <c r="O47" s="154"/>
      <c r="P47" s="154"/>
      <c r="Q47" s="154"/>
      <c r="R47" s="154" t="s">
        <v>190</v>
      </c>
      <c r="S47" s="154" t="s">
        <v>190</v>
      </c>
      <c r="T47" s="154"/>
      <c r="U47" s="154"/>
      <c r="V47" s="154"/>
      <c r="W47" s="154"/>
      <c r="X47" s="154" t="s">
        <v>201</v>
      </c>
      <c r="Y47" s="154"/>
      <c r="Z47" s="154"/>
    </row>
    <row r="48" spans="2:26" ht="30" x14ac:dyDescent="0.2">
      <c r="B48" s="160" t="s">
        <v>388</v>
      </c>
      <c r="C48" s="133" t="s">
        <v>394</v>
      </c>
      <c r="D48" s="133" t="s">
        <v>395</v>
      </c>
      <c r="E48" s="155" t="s">
        <v>346</v>
      </c>
      <c r="F48" s="154" t="s">
        <v>203</v>
      </c>
      <c r="G48" s="154" t="s">
        <v>203</v>
      </c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spans="2:26" ht="35.25" customHeight="1" x14ac:dyDescent="0.2">
      <c r="B49" s="160" t="s">
        <v>389</v>
      </c>
      <c r="C49" s="133" t="s">
        <v>396</v>
      </c>
      <c r="D49" s="133" t="s">
        <v>274</v>
      </c>
      <c r="E49" s="133" t="s">
        <v>272</v>
      </c>
      <c r="F49" s="134" t="s">
        <v>199</v>
      </c>
      <c r="G49" s="134" t="s">
        <v>201</v>
      </c>
      <c r="H49" s="134" t="s">
        <v>199</v>
      </c>
      <c r="I49" s="134" t="s">
        <v>199</v>
      </c>
      <c r="J49" s="134"/>
      <c r="K49" s="134"/>
      <c r="L49" s="134"/>
      <c r="M49" s="134" t="s">
        <v>201</v>
      </c>
      <c r="N49" s="134" t="s">
        <v>199</v>
      </c>
      <c r="O49" s="134" t="s">
        <v>199</v>
      </c>
      <c r="P49" s="134" t="s">
        <v>199</v>
      </c>
      <c r="Q49" s="134" t="s">
        <v>199</v>
      </c>
      <c r="R49" s="134" t="s">
        <v>190</v>
      </c>
      <c r="S49" s="134" t="s">
        <v>190</v>
      </c>
      <c r="T49" s="134" t="s">
        <v>199</v>
      </c>
      <c r="U49" s="134" t="s">
        <v>199</v>
      </c>
      <c r="V49" s="134" t="s">
        <v>199</v>
      </c>
      <c r="W49" s="134"/>
      <c r="X49" s="134" t="s">
        <v>201</v>
      </c>
      <c r="Y49" s="134"/>
      <c r="Z49" s="134"/>
    </row>
    <row r="50" spans="2:26" ht="30" x14ac:dyDescent="0.2">
      <c r="B50" s="160" t="s">
        <v>456</v>
      </c>
      <c r="C50" s="133" t="s">
        <v>288</v>
      </c>
      <c r="D50" s="133" t="s">
        <v>274</v>
      </c>
      <c r="E50" s="133" t="s">
        <v>397</v>
      </c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82" t="s">
        <v>203</v>
      </c>
      <c r="Q50" s="134" t="s">
        <v>203</v>
      </c>
      <c r="R50" s="134"/>
      <c r="S50" s="134"/>
      <c r="T50" s="134"/>
      <c r="U50" s="134"/>
      <c r="V50" s="134"/>
      <c r="W50" s="134" t="s">
        <v>203</v>
      </c>
      <c r="X50" s="134"/>
      <c r="Y50" s="134"/>
      <c r="Z50" s="134"/>
    </row>
    <row r="51" spans="2:26" ht="30" x14ac:dyDescent="0.2">
      <c r="B51" s="160" t="s">
        <v>390</v>
      </c>
      <c r="C51" s="133" t="s">
        <v>289</v>
      </c>
      <c r="D51" s="133" t="s">
        <v>290</v>
      </c>
      <c r="E51" s="133" t="s">
        <v>291</v>
      </c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82" t="s">
        <v>199</v>
      </c>
      <c r="Q51" s="134" t="s">
        <v>199</v>
      </c>
      <c r="R51" s="134"/>
      <c r="S51" s="134"/>
      <c r="T51" s="134"/>
      <c r="U51" s="134"/>
      <c r="V51" s="134"/>
      <c r="W51" s="134"/>
      <c r="X51" s="134"/>
      <c r="Y51" s="134"/>
      <c r="Z51" s="134"/>
    </row>
    <row r="52" spans="2:26" ht="15" x14ac:dyDescent="0.2">
      <c r="B52" s="91"/>
      <c r="C52" s="135"/>
      <c r="D52" s="135"/>
      <c r="E52" s="135"/>
      <c r="F52" s="161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46"/>
      <c r="S52" s="146"/>
      <c r="T52" s="146"/>
      <c r="U52" s="146"/>
      <c r="V52" s="146"/>
      <c r="W52" s="146"/>
      <c r="X52" s="146"/>
      <c r="Y52" s="146"/>
      <c r="Z52" s="146"/>
    </row>
    <row r="53" spans="2:26" ht="24.75" customHeight="1" x14ac:dyDescent="0.2">
      <c r="B53" s="125" t="s">
        <v>292</v>
      </c>
      <c r="C53" s="147"/>
      <c r="D53" s="147"/>
      <c r="E53" s="147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46"/>
      <c r="S53" s="146"/>
      <c r="T53" s="146"/>
      <c r="U53" s="146"/>
      <c r="V53" s="146"/>
      <c r="W53" s="146"/>
      <c r="X53" s="146"/>
      <c r="Y53" s="146"/>
      <c r="Z53" s="146"/>
    </row>
    <row r="54" spans="2:26" ht="20.25" x14ac:dyDescent="0.2">
      <c r="B54" s="162"/>
      <c r="C54" s="163" t="s">
        <v>248</v>
      </c>
      <c r="D54" s="163" t="s">
        <v>249</v>
      </c>
      <c r="E54" s="163" t="str">
        <f>+E25</f>
        <v>Ergebnisdefinition</v>
      </c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</row>
    <row r="55" spans="2:26" ht="45" x14ac:dyDescent="0.2">
      <c r="B55" s="165" t="s">
        <v>364</v>
      </c>
      <c r="C55" s="133" t="s">
        <v>366</v>
      </c>
      <c r="D55" s="133" t="s">
        <v>367</v>
      </c>
      <c r="E55" s="133" t="s">
        <v>275</v>
      </c>
      <c r="F55" s="166" t="s">
        <v>203</v>
      </c>
      <c r="G55" s="134" t="s">
        <v>205</v>
      </c>
      <c r="H55" s="154" t="s">
        <v>216</v>
      </c>
      <c r="I55" s="154" t="s">
        <v>216</v>
      </c>
      <c r="J55" s="134" t="s">
        <v>203</v>
      </c>
      <c r="K55" s="134" t="s">
        <v>207</v>
      </c>
      <c r="L55" s="134" t="s">
        <v>205</v>
      </c>
      <c r="M55" s="134" t="s">
        <v>207</v>
      </c>
      <c r="N55" s="134" t="s">
        <v>215</v>
      </c>
      <c r="O55" s="134" t="s">
        <v>205</v>
      </c>
      <c r="P55" s="134" t="s">
        <v>207</v>
      </c>
      <c r="Q55" s="134" t="s">
        <v>215</v>
      </c>
      <c r="R55" s="154" t="s">
        <v>201</v>
      </c>
      <c r="S55" s="154" t="s">
        <v>199</v>
      </c>
      <c r="T55" s="154" t="s">
        <v>203</v>
      </c>
      <c r="U55" s="154" t="s">
        <v>205</v>
      </c>
      <c r="V55" s="154" t="s">
        <v>220</v>
      </c>
      <c r="W55" s="154" t="s">
        <v>215</v>
      </c>
      <c r="X55" s="154" t="s">
        <v>207</v>
      </c>
      <c r="Y55" s="154" t="s">
        <v>215</v>
      </c>
      <c r="Z55" s="154" t="s">
        <v>205</v>
      </c>
    </row>
    <row r="56" spans="2:26" ht="30" x14ac:dyDescent="0.2">
      <c r="B56" s="165" t="s">
        <v>452</v>
      </c>
      <c r="C56" s="133" t="s">
        <v>15</v>
      </c>
      <c r="D56" s="133" t="s">
        <v>295</v>
      </c>
      <c r="E56" s="133" t="s">
        <v>296</v>
      </c>
      <c r="F56" s="166"/>
      <c r="G56" s="134"/>
      <c r="H56" s="134"/>
      <c r="I56" s="134"/>
      <c r="J56" s="134" t="s">
        <v>203</v>
      </c>
      <c r="K56" s="134" t="s">
        <v>199</v>
      </c>
      <c r="L56" s="134" t="s">
        <v>199</v>
      </c>
      <c r="M56" s="134"/>
      <c r="N56" s="134"/>
      <c r="O56" s="134"/>
      <c r="P56" s="134"/>
      <c r="Q56" s="134"/>
      <c r="R56" s="154"/>
      <c r="S56" s="154"/>
      <c r="T56" s="154" t="s">
        <v>199</v>
      </c>
      <c r="U56" s="154" t="s">
        <v>199</v>
      </c>
      <c r="V56" s="154" t="s">
        <v>199</v>
      </c>
      <c r="W56" s="154"/>
      <c r="X56" s="154"/>
      <c r="Y56" s="154" t="s">
        <v>199</v>
      </c>
      <c r="Z56" s="154" t="s">
        <v>199</v>
      </c>
    </row>
    <row r="57" spans="2:26" ht="30" x14ac:dyDescent="0.2">
      <c r="B57" s="165" t="s">
        <v>453</v>
      </c>
      <c r="C57" s="133" t="s">
        <v>15</v>
      </c>
      <c r="D57" s="133" t="s">
        <v>297</v>
      </c>
      <c r="E57" s="133" t="s">
        <v>296</v>
      </c>
      <c r="F57" s="166"/>
      <c r="G57" s="134"/>
      <c r="H57" s="134"/>
      <c r="I57" s="134"/>
      <c r="J57" s="134" t="s">
        <v>193</v>
      </c>
      <c r="K57" s="134" t="s">
        <v>193</v>
      </c>
      <c r="L57" s="134" t="s">
        <v>193</v>
      </c>
      <c r="M57" s="134"/>
      <c r="N57" s="134"/>
      <c r="O57" s="134"/>
      <c r="P57" s="134"/>
      <c r="Q57" s="134"/>
      <c r="R57" s="154"/>
      <c r="S57" s="154"/>
      <c r="T57" s="154"/>
      <c r="U57" s="154"/>
      <c r="V57" s="154"/>
      <c r="W57" s="154"/>
      <c r="X57" s="154"/>
      <c r="Y57" s="154" t="s">
        <v>193</v>
      </c>
      <c r="Z57" s="154" t="s">
        <v>193</v>
      </c>
    </row>
    <row r="58" spans="2:26" ht="30" x14ac:dyDescent="0.2">
      <c r="B58" s="165" t="s">
        <v>382</v>
      </c>
      <c r="C58" s="133" t="s">
        <v>298</v>
      </c>
      <c r="D58" s="133" t="s">
        <v>299</v>
      </c>
      <c r="E58" s="133" t="s">
        <v>300</v>
      </c>
      <c r="F58" s="134"/>
      <c r="G58" s="134"/>
      <c r="H58" s="134"/>
      <c r="I58" s="134"/>
      <c r="J58" s="134"/>
      <c r="K58" s="134" t="s">
        <v>201</v>
      </c>
      <c r="L58" s="134" t="s">
        <v>201</v>
      </c>
      <c r="M58" s="134"/>
      <c r="N58" s="134"/>
      <c r="O58" s="134"/>
      <c r="P58" s="134"/>
      <c r="Q58" s="134"/>
      <c r="R58" s="154"/>
      <c r="S58" s="154"/>
      <c r="T58" s="154"/>
      <c r="U58" s="154"/>
      <c r="V58" s="154"/>
      <c r="W58" s="154"/>
      <c r="X58" s="154"/>
      <c r="Y58" s="154" t="s">
        <v>201</v>
      </c>
      <c r="Z58" s="154" t="s">
        <v>201</v>
      </c>
    </row>
    <row r="59" spans="2:26" ht="30" x14ac:dyDescent="0.2">
      <c r="B59" s="165" t="s">
        <v>386</v>
      </c>
      <c r="C59" s="133" t="s">
        <v>279</v>
      </c>
      <c r="D59" s="133" t="s">
        <v>280</v>
      </c>
      <c r="E59" s="133" t="s">
        <v>281</v>
      </c>
      <c r="F59" s="134"/>
      <c r="G59" s="134"/>
      <c r="H59" s="134"/>
      <c r="I59" s="134"/>
      <c r="J59" s="134"/>
      <c r="K59" s="134" t="s">
        <v>215</v>
      </c>
      <c r="L59" s="134" t="s">
        <v>205</v>
      </c>
      <c r="M59" s="134"/>
      <c r="N59" s="134"/>
      <c r="O59" s="134"/>
      <c r="P59" s="134"/>
      <c r="Q59" s="134"/>
      <c r="R59" s="154"/>
      <c r="S59" s="154"/>
      <c r="T59" s="154"/>
      <c r="U59" s="154"/>
      <c r="V59" s="154"/>
      <c r="W59" s="154"/>
      <c r="X59" s="154"/>
      <c r="Y59" s="154" t="s">
        <v>215</v>
      </c>
      <c r="Z59" s="154" t="s">
        <v>205</v>
      </c>
    </row>
    <row r="60" spans="2:26" ht="15" x14ac:dyDescent="0.2">
      <c r="B60" s="165" t="s">
        <v>385</v>
      </c>
      <c r="C60" s="133" t="s">
        <v>374</v>
      </c>
      <c r="D60" s="133" t="s">
        <v>293</v>
      </c>
      <c r="E60" s="133" t="s">
        <v>291</v>
      </c>
      <c r="F60" s="134" t="s">
        <v>193</v>
      </c>
      <c r="G60" s="134" t="s">
        <v>199</v>
      </c>
      <c r="H60" s="134"/>
      <c r="I60" s="134" t="s">
        <v>199</v>
      </c>
      <c r="J60" s="134"/>
      <c r="K60" s="134"/>
      <c r="L60" s="134"/>
      <c r="M60" s="134" t="s">
        <v>203</v>
      </c>
      <c r="N60" s="134" t="s">
        <v>199</v>
      </c>
      <c r="O60" s="134" t="s">
        <v>199</v>
      </c>
      <c r="P60" s="134" t="s">
        <v>199</v>
      </c>
      <c r="Q60" s="134" t="s">
        <v>199</v>
      </c>
      <c r="R60" s="154" t="s">
        <v>190</v>
      </c>
      <c r="S60" s="154" t="s">
        <v>190</v>
      </c>
      <c r="T60" s="154" t="s">
        <v>199</v>
      </c>
      <c r="U60" s="154" t="s">
        <v>199</v>
      </c>
      <c r="V60" s="154" t="s">
        <v>199</v>
      </c>
      <c r="W60" s="154"/>
      <c r="X60" s="154" t="s">
        <v>203</v>
      </c>
      <c r="Y60" s="154"/>
      <c r="Z60" s="154"/>
    </row>
    <row r="61" spans="2:26" ht="50.25" customHeight="1" x14ac:dyDescent="0.2">
      <c r="B61" s="165" t="s">
        <v>365</v>
      </c>
      <c r="C61" s="133" t="s">
        <v>384</v>
      </c>
      <c r="D61" s="133" t="s">
        <v>274</v>
      </c>
      <c r="E61" s="133" t="s">
        <v>275</v>
      </c>
      <c r="F61" s="134" t="s">
        <v>199</v>
      </c>
      <c r="G61" s="134" t="s">
        <v>199</v>
      </c>
      <c r="H61" s="134"/>
      <c r="I61" s="134"/>
      <c r="J61" s="134" t="s">
        <v>199</v>
      </c>
      <c r="K61" s="134" t="s">
        <v>207</v>
      </c>
      <c r="L61" s="134" t="s">
        <v>205</v>
      </c>
      <c r="M61" s="134" t="s">
        <v>203</v>
      </c>
      <c r="N61" s="134" t="s">
        <v>199</v>
      </c>
      <c r="O61" s="134" t="s">
        <v>199</v>
      </c>
      <c r="P61" s="134" t="s">
        <v>193</v>
      </c>
      <c r="Q61" s="134" t="s">
        <v>193</v>
      </c>
      <c r="R61" s="154"/>
      <c r="S61" s="154"/>
      <c r="T61" s="154"/>
      <c r="U61" s="154"/>
      <c r="V61" s="154"/>
      <c r="W61" s="154"/>
      <c r="X61" s="154" t="s">
        <v>207</v>
      </c>
      <c r="Y61" s="154" t="s">
        <v>207</v>
      </c>
      <c r="Z61" s="154" t="s">
        <v>205</v>
      </c>
    </row>
    <row r="62" spans="2:26" ht="15" x14ac:dyDescent="0.2">
      <c r="B62" s="165" t="s">
        <v>375</v>
      </c>
      <c r="C62" s="133" t="s">
        <v>306</v>
      </c>
      <c r="D62" s="133" t="s">
        <v>274</v>
      </c>
      <c r="E62" s="133" t="s">
        <v>291</v>
      </c>
      <c r="F62" s="134" t="s">
        <v>190</v>
      </c>
      <c r="G62" s="134" t="s">
        <v>193</v>
      </c>
      <c r="H62" s="134" t="s">
        <v>190</v>
      </c>
      <c r="I62" s="134" t="s">
        <v>190</v>
      </c>
      <c r="J62" s="134" t="s">
        <v>190</v>
      </c>
      <c r="K62" s="134" t="s">
        <v>190</v>
      </c>
      <c r="L62" s="134" t="s">
        <v>190</v>
      </c>
      <c r="M62" s="134" t="s">
        <v>199</v>
      </c>
      <c r="N62" s="134" t="s">
        <v>193</v>
      </c>
      <c r="O62" s="134" t="s">
        <v>193</v>
      </c>
      <c r="P62" s="134" t="s">
        <v>193</v>
      </c>
      <c r="Q62" s="134" t="s">
        <v>193</v>
      </c>
      <c r="R62" s="154" t="s">
        <v>190</v>
      </c>
      <c r="S62" s="154" t="s">
        <v>190</v>
      </c>
      <c r="T62" s="154" t="s">
        <v>190</v>
      </c>
      <c r="U62" s="154" t="s">
        <v>190</v>
      </c>
      <c r="V62" s="154" t="s">
        <v>190</v>
      </c>
      <c r="W62" s="154"/>
      <c r="X62" s="154" t="s">
        <v>199</v>
      </c>
      <c r="Y62" s="154" t="s">
        <v>190</v>
      </c>
      <c r="Z62" s="154" t="s">
        <v>190</v>
      </c>
    </row>
    <row r="63" spans="2:26" ht="15" x14ac:dyDescent="0.2">
      <c r="B63" s="165" t="s">
        <v>383</v>
      </c>
      <c r="C63" s="133" t="s">
        <v>381</v>
      </c>
      <c r="D63" s="133" t="s">
        <v>274</v>
      </c>
      <c r="E63" s="133" t="s">
        <v>291</v>
      </c>
      <c r="F63" s="134"/>
      <c r="G63" s="134"/>
      <c r="H63" s="134" t="s">
        <v>193</v>
      </c>
      <c r="I63" s="134" t="s">
        <v>193</v>
      </c>
      <c r="J63" s="134"/>
      <c r="K63" s="134"/>
      <c r="L63" s="134"/>
      <c r="M63" s="134" t="s">
        <v>193</v>
      </c>
      <c r="N63" s="134" t="s">
        <v>193</v>
      </c>
      <c r="O63" s="134" t="s">
        <v>193</v>
      </c>
      <c r="P63" s="134" t="s">
        <v>193</v>
      </c>
      <c r="Q63" s="134" t="s">
        <v>193</v>
      </c>
      <c r="R63" s="154"/>
      <c r="S63" s="154"/>
      <c r="T63" s="154" t="s">
        <v>190</v>
      </c>
      <c r="U63" s="154" t="s">
        <v>190</v>
      </c>
      <c r="V63" s="154" t="s">
        <v>190</v>
      </c>
      <c r="W63" s="154"/>
      <c r="X63" s="154"/>
      <c r="Y63" s="154"/>
      <c r="Z63" s="154"/>
    </row>
    <row r="64" spans="2:26" ht="48.75" customHeight="1" x14ac:dyDescent="0.2">
      <c r="B64" s="165" t="s">
        <v>376</v>
      </c>
      <c r="C64" s="133" t="s">
        <v>377</v>
      </c>
      <c r="D64" s="133" t="s">
        <v>294</v>
      </c>
      <c r="E64" s="133" t="s">
        <v>291</v>
      </c>
      <c r="F64" s="134" t="s">
        <v>190</v>
      </c>
      <c r="G64" s="134" t="s">
        <v>193</v>
      </c>
      <c r="H64" s="134" t="s">
        <v>193</v>
      </c>
      <c r="I64" s="134" t="s">
        <v>193</v>
      </c>
      <c r="J64" s="134" t="s">
        <v>193</v>
      </c>
      <c r="K64" s="134" t="s">
        <v>193</v>
      </c>
      <c r="L64" s="134" t="s">
        <v>193</v>
      </c>
      <c r="M64" s="134" t="s">
        <v>193</v>
      </c>
      <c r="N64" s="134" t="s">
        <v>193</v>
      </c>
      <c r="O64" s="134" t="s">
        <v>193</v>
      </c>
      <c r="P64" s="134" t="s">
        <v>193</v>
      </c>
      <c r="Q64" s="134" t="s">
        <v>193</v>
      </c>
      <c r="R64" s="154" t="s">
        <v>190</v>
      </c>
      <c r="S64" s="154" t="s">
        <v>190</v>
      </c>
      <c r="T64" s="154" t="s">
        <v>190</v>
      </c>
      <c r="U64" s="154" t="s">
        <v>190</v>
      </c>
      <c r="V64" s="154" t="s">
        <v>190</v>
      </c>
      <c r="W64" s="154"/>
      <c r="X64" s="154" t="s">
        <v>199</v>
      </c>
      <c r="Y64" s="154" t="s">
        <v>193</v>
      </c>
      <c r="Z64" s="154" t="s">
        <v>193</v>
      </c>
    </row>
    <row r="65" spans="2:26" ht="45" x14ac:dyDescent="0.2">
      <c r="B65" s="165" t="s">
        <v>380</v>
      </c>
      <c r="C65" s="133" t="s">
        <v>608</v>
      </c>
      <c r="D65" s="133" t="s">
        <v>301</v>
      </c>
      <c r="E65" s="133" t="s">
        <v>379</v>
      </c>
      <c r="F65" s="134" t="s">
        <v>199</v>
      </c>
      <c r="G65" s="134" t="s">
        <v>199</v>
      </c>
      <c r="H65" s="134" t="s">
        <v>199</v>
      </c>
      <c r="I65" s="134" t="s">
        <v>199</v>
      </c>
      <c r="J65" s="134"/>
      <c r="K65" s="134"/>
      <c r="L65" s="134"/>
      <c r="M65" s="134" t="s">
        <v>201</v>
      </c>
      <c r="N65" s="134" t="s">
        <v>199</v>
      </c>
      <c r="O65" s="134" t="s">
        <v>199</v>
      </c>
      <c r="P65" s="134" t="s">
        <v>199</v>
      </c>
      <c r="Q65" s="134" t="s">
        <v>199</v>
      </c>
      <c r="R65" s="154"/>
      <c r="S65" s="154"/>
      <c r="T65" s="154"/>
      <c r="U65" s="154"/>
      <c r="V65" s="154"/>
      <c r="W65" s="154"/>
      <c r="X65" s="154" t="s">
        <v>201</v>
      </c>
      <c r="Y65" s="154"/>
      <c r="Z65" s="154"/>
    </row>
    <row r="66" spans="2:26" ht="60" x14ac:dyDescent="0.2">
      <c r="B66" s="165" t="s">
        <v>378</v>
      </c>
      <c r="C66" s="133" t="s">
        <v>372</v>
      </c>
      <c r="D66" s="133" t="s">
        <v>373</v>
      </c>
      <c r="E66" s="133" t="s">
        <v>286</v>
      </c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54"/>
      <c r="S66" s="154"/>
      <c r="T66" s="154"/>
      <c r="U66" s="154"/>
      <c r="V66" s="154"/>
      <c r="W66" s="154" t="s">
        <v>199</v>
      </c>
      <c r="X66" s="154"/>
      <c r="Y66" s="154"/>
      <c r="Z66" s="154"/>
    </row>
    <row r="67" spans="2:26" ht="15" x14ac:dyDescent="0.2">
      <c r="B67" s="165" t="s">
        <v>594</v>
      </c>
      <c r="C67" s="133" t="s">
        <v>252</v>
      </c>
      <c r="D67" s="133" t="s">
        <v>253</v>
      </c>
      <c r="E67" s="133" t="s">
        <v>254</v>
      </c>
      <c r="F67" s="134" t="s">
        <v>199</v>
      </c>
      <c r="G67" s="134" t="s">
        <v>199</v>
      </c>
      <c r="H67" s="134" t="s">
        <v>199</v>
      </c>
      <c r="I67" s="134" t="s">
        <v>199</v>
      </c>
      <c r="J67" s="134" t="s">
        <v>199</v>
      </c>
      <c r="K67" s="134" t="s">
        <v>199</v>
      </c>
      <c r="L67" s="134" t="s">
        <v>199</v>
      </c>
      <c r="M67" s="134" t="s">
        <v>199</v>
      </c>
      <c r="N67" s="134" t="s">
        <v>199</v>
      </c>
      <c r="O67" s="134" t="s">
        <v>199</v>
      </c>
      <c r="P67" s="134" t="s">
        <v>199</v>
      </c>
      <c r="Q67" s="134" t="s">
        <v>199</v>
      </c>
      <c r="R67" s="134" t="s">
        <v>199</v>
      </c>
      <c r="S67" s="134" t="s">
        <v>199</v>
      </c>
      <c r="T67" s="134" t="s">
        <v>199</v>
      </c>
      <c r="U67" s="134" t="s">
        <v>199</v>
      </c>
      <c r="V67" s="134" t="s">
        <v>199</v>
      </c>
      <c r="W67" s="134" t="s">
        <v>199</v>
      </c>
      <c r="X67" s="134" t="s">
        <v>199</v>
      </c>
      <c r="Y67" s="134" t="s">
        <v>199</v>
      </c>
      <c r="Z67" s="134" t="s">
        <v>199</v>
      </c>
    </row>
    <row r="68" spans="2:26" x14ac:dyDescent="0.2">
      <c r="B68" s="91"/>
      <c r="C68" s="135"/>
      <c r="D68" s="135"/>
      <c r="E68" s="135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</row>
    <row r="69" spans="2:26" ht="15" x14ac:dyDescent="0.2">
      <c r="B69" s="91"/>
      <c r="C69" s="37" t="s">
        <v>431</v>
      </c>
      <c r="D69" s="168"/>
      <c r="E69" s="169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</row>
    <row r="70" spans="2:26" x14ac:dyDescent="0.2">
      <c r="B70" s="91"/>
      <c r="C70" s="170"/>
      <c r="D70" s="171"/>
      <c r="E70" s="172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</row>
    <row r="71" spans="2:26" x14ac:dyDescent="0.2">
      <c r="C71" s="170"/>
      <c r="D71" s="171"/>
      <c r="E71" s="172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</row>
    <row r="72" spans="2:26" x14ac:dyDescent="0.2">
      <c r="C72" s="170"/>
      <c r="D72" s="171"/>
      <c r="E72" s="172"/>
      <c r="F72" s="167"/>
      <c r="G72" s="167"/>
      <c r="H72" s="167"/>
      <c r="I72" s="167"/>
      <c r="J72" s="34"/>
      <c r="K72" s="34"/>
      <c r="L72" s="34"/>
      <c r="M72" s="34"/>
      <c r="N72" s="34"/>
      <c r="O72" s="34"/>
      <c r="P72" s="34"/>
      <c r="Q72" s="34"/>
    </row>
    <row r="73" spans="2:26" x14ac:dyDescent="0.2">
      <c r="C73" s="170"/>
      <c r="D73" s="171"/>
      <c r="E73" s="172"/>
      <c r="F73" s="167"/>
      <c r="G73" s="167"/>
      <c r="H73" s="167"/>
      <c r="I73" s="167"/>
    </row>
    <row r="74" spans="2:26" x14ac:dyDescent="0.2">
      <c r="C74" s="170"/>
      <c r="D74" s="171"/>
      <c r="E74" s="172"/>
      <c r="F74" s="167"/>
      <c r="G74" s="167"/>
      <c r="H74" s="167"/>
      <c r="I74" s="167"/>
    </row>
    <row r="75" spans="2:26" x14ac:dyDescent="0.2">
      <c r="C75" s="170"/>
      <c r="D75" s="171"/>
      <c r="E75" s="172"/>
      <c r="F75" s="167"/>
      <c r="G75" s="167"/>
      <c r="H75" s="167"/>
      <c r="I75" s="167"/>
    </row>
    <row r="76" spans="2:26" x14ac:dyDescent="0.2">
      <c r="C76" s="170"/>
      <c r="D76" s="171"/>
      <c r="E76" s="172"/>
      <c r="F76" s="167"/>
      <c r="G76" s="167"/>
      <c r="H76" s="167"/>
      <c r="I76" s="167"/>
    </row>
    <row r="77" spans="2:26" x14ac:dyDescent="0.2">
      <c r="C77" s="170"/>
      <c r="D77" s="171"/>
      <c r="E77" s="172"/>
      <c r="F77" s="34"/>
      <c r="G77" s="34"/>
      <c r="H77" s="34"/>
      <c r="I77" s="34"/>
    </row>
    <row r="78" spans="2:26" x14ac:dyDescent="0.2">
      <c r="C78" s="170"/>
      <c r="D78" s="171"/>
      <c r="E78" s="172"/>
    </row>
    <row r="79" spans="2:26" x14ac:dyDescent="0.2">
      <c r="C79" s="170"/>
      <c r="D79" s="171"/>
      <c r="E79" s="172"/>
    </row>
    <row r="80" spans="2:26" x14ac:dyDescent="0.2">
      <c r="C80" s="170"/>
      <c r="D80" s="171"/>
      <c r="E80" s="172"/>
    </row>
    <row r="81" spans="3:5" x14ac:dyDescent="0.2">
      <c r="C81" s="170"/>
      <c r="D81" s="171"/>
      <c r="E81" s="172"/>
    </row>
    <row r="82" spans="3:5" x14ac:dyDescent="0.2">
      <c r="C82" s="170"/>
      <c r="D82" s="171"/>
      <c r="E82" s="172"/>
    </row>
    <row r="83" spans="3:5" x14ac:dyDescent="0.2">
      <c r="C83" s="170"/>
      <c r="D83" s="171"/>
      <c r="E83" s="172"/>
    </row>
    <row r="84" spans="3:5" x14ac:dyDescent="0.2">
      <c r="C84" s="170"/>
      <c r="D84" s="171"/>
      <c r="E84" s="172"/>
    </row>
  </sheetData>
  <sheetProtection algorithmName="SHA-512" hashValue="m2qFke7W2s2ZjwtRF72wfMl/Sa/ueYk08yGifJJPk+Q2QQ5PIcrizQTFiN7muhRIFiOdy0Qeq7USDu3eHDSBOg==" saltValue="dnRnn/yVQHrGRh3mgHqbvQ==" spinCount="100000" sheet="1" objects="1" scenarios="1"/>
  <mergeCells count="2">
    <mergeCell ref="D4:E4"/>
    <mergeCell ref="F2:Z3"/>
  </mergeCells>
  <phoneticPr fontId="65" type="noConversion"/>
  <conditionalFormatting sqref="E21:E23 E36:E38 E41 E28 E66 E55 E57:E59">
    <cfRule type="cellIs" dxfId="20" priority="25" stopIfTrue="1" operator="equal">
      <formula>0</formula>
    </cfRule>
  </conditionalFormatting>
  <conditionalFormatting sqref="E31">
    <cfRule type="cellIs" dxfId="19" priority="24" stopIfTrue="1" operator="equal">
      <formula>0</formula>
    </cfRule>
  </conditionalFormatting>
  <conditionalFormatting sqref="E26:E27">
    <cfRule type="cellIs" dxfId="18" priority="23" stopIfTrue="1" operator="equal">
      <formula>0</formula>
    </cfRule>
  </conditionalFormatting>
  <conditionalFormatting sqref="E19">
    <cfRule type="cellIs" dxfId="17" priority="21" stopIfTrue="1" operator="equal">
      <formula>0</formula>
    </cfRule>
  </conditionalFormatting>
  <conditionalFormatting sqref="E39">
    <cfRule type="cellIs" dxfId="16" priority="18" stopIfTrue="1" operator="equal">
      <formula>0</formula>
    </cfRule>
  </conditionalFormatting>
  <conditionalFormatting sqref="E40">
    <cfRule type="cellIs" dxfId="15" priority="19" stopIfTrue="1" operator="equal">
      <formula>0</formula>
    </cfRule>
  </conditionalFormatting>
  <conditionalFormatting sqref="E35">
    <cfRule type="cellIs" dxfId="14" priority="17" stopIfTrue="1" operator="equal">
      <formula>0</formula>
    </cfRule>
  </conditionalFormatting>
  <conditionalFormatting sqref="E29:E30">
    <cfRule type="cellIs" dxfId="13" priority="16" stopIfTrue="1" operator="equal">
      <formula>0</formula>
    </cfRule>
  </conditionalFormatting>
  <conditionalFormatting sqref="E60">
    <cfRule type="cellIs" dxfId="12" priority="15" stopIfTrue="1" operator="equal">
      <formula>0</formula>
    </cfRule>
  </conditionalFormatting>
  <conditionalFormatting sqref="E62">
    <cfRule type="cellIs" dxfId="11" priority="14" stopIfTrue="1" operator="equal">
      <formula>0</formula>
    </cfRule>
  </conditionalFormatting>
  <conditionalFormatting sqref="E64">
    <cfRule type="cellIs" dxfId="10" priority="13" stopIfTrue="1" operator="equal">
      <formula>0</formula>
    </cfRule>
  </conditionalFormatting>
  <conditionalFormatting sqref="E56">
    <cfRule type="cellIs" dxfId="9" priority="9" stopIfTrue="1" operator="equal">
      <formula>0</formula>
    </cfRule>
  </conditionalFormatting>
  <conditionalFormatting sqref="E65">
    <cfRule type="cellIs" dxfId="8" priority="11" stopIfTrue="1" operator="equal">
      <formula>0</formula>
    </cfRule>
  </conditionalFormatting>
  <conditionalFormatting sqref="E63">
    <cfRule type="cellIs" dxfId="7" priority="10" stopIfTrue="1" operator="equal">
      <formula>0</formula>
    </cfRule>
  </conditionalFormatting>
  <conditionalFormatting sqref="E61">
    <cfRule type="cellIs" dxfId="6" priority="8" stopIfTrue="1" operator="equal">
      <formula>0</formula>
    </cfRule>
  </conditionalFormatting>
  <conditionalFormatting sqref="E46">
    <cfRule type="cellIs" dxfId="5" priority="6" stopIfTrue="1" operator="equal">
      <formula>0</formula>
    </cfRule>
  </conditionalFormatting>
  <conditionalFormatting sqref="E47">
    <cfRule type="cellIs" dxfId="4" priority="5" stopIfTrue="1" operator="equal">
      <formula>0</formula>
    </cfRule>
  </conditionalFormatting>
  <conditionalFormatting sqref="E50">
    <cfRule type="cellIs" dxfId="3" priority="4" stopIfTrue="1" operator="equal">
      <formula>0</formula>
    </cfRule>
  </conditionalFormatting>
  <conditionalFormatting sqref="E51">
    <cfRule type="cellIs" dxfId="2" priority="3" stopIfTrue="1" operator="equal">
      <formula>0</formula>
    </cfRule>
  </conditionalFormatting>
  <conditionalFormatting sqref="E49">
    <cfRule type="cellIs" dxfId="1" priority="2" stopIfTrue="1" operator="equal">
      <formula>0</formula>
    </cfRule>
  </conditionalFormatting>
  <conditionalFormatting sqref="E42">
    <cfRule type="cellIs" dxfId="0" priority="1" stopIfTrue="1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B1:I36"/>
  <sheetViews>
    <sheetView view="pageBreakPreview" zoomScale="85" zoomScaleNormal="100" zoomScaleSheetLayoutView="85" workbookViewId="0">
      <selection activeCell="C5" sqref="C5"/>
    </sheetView>
  </sheetViews>
  <sheetFormatPr baseColWidth="10" defaultColWidth="11.42578125" defaultRowHeight="14.25" x14ac:dyDescent="0.2"/>
  <cols>
    <col min="1" max="1" width="2.140625" style="38" customWidth="1"/>
    <col min="2" max="2" width="15.140625" style="38" customWidth="1"/>
    <col min="3" max="3" width="53.140625" style="38" customWidth="1"/>
    <col min="4" max="4" width="13.7109375" style="38" customWidth="1"/>
    <col min="5" max="5" width="12.7109375" style="38" customWidth="1"/>
    <col min="6" max="6" width="21.7109375" style="38" customWidth="1"/>
    <col min="7" max="7" width="12.42578125" style="38" customWidth="1"/>
    <col min="8" max="8" width="13.42578125" style="38" customWidth="1"/>
    <col min="9" max="9" width="16" style="38" customWidth="1"/>
    <col min="10" max="16384" width="11.42578125" style="38"/>
  </cols>
  <sheetData>
    <row r="1" spans="2:9" ht="40.5" customHeight="1" x14ac:dyDescent="0.2">
      <c r="B1" s="245" t="s">
        <v>586</v>
      </c>
      <c r="C1" s="245"/>
      <c r="D1" s="245"/>
      <c r="E1" s="245"/>
      <c r="F1" s="245"/>
      <c r="G1" s="245"/>
      <c r="H1" s="245"/>
      <c r="I1" s="245"/>
    </row>
    <row r="2" spans="2:9" x14ac:dyDescent="0.2">
      <c r="B2" s="39"/>
      <c r="C2" s="40"/>
      <c r="D2" s="41"/>
      <c r="E2" s="40"/>
      <c r="F2" s="41"/>
      <c r="G2" s="39"/>
      <c r="H2" s="39"/>
      <c r="I2" s="42"/>
    </row>
    <row r="3" spans="2:9" ht="28.5" customHeight="1" x14ac:dyDescent="0.2">
      <c r="B3" s="43" t="s">
        <v>439</v>
      </c>
      <c r="C3" s="252"/>
      <c r="D3" s="252"/>
      <c r="E3" s="252"/>
      <c r="F3" s="39"/>
      <c r="G3" s="39"/>
      <c r="H3" s="39"/>
      <c r="I3" s="42"/>
    </row>
    <row r="4" spans="2:9" x14ac:dyDescent="0.2">
      <c r="B4" s="39"/>
      <c r="C4" s="40"/>
      <c r="D4" s="41"/>
      <c r="E4" s="40"/>
      <c r="F4" s="41"/>
      <c r="G4" s="39"/>
      <c r="H4" s="39"/>
      <c r="I4" s="42"/>
    </row>
    <row r="5" spans="2:9" ht="15" x14ac:dyDescent="0.2">
      <c r="B5" s="44" t="s">
        <v>0</v>
      </c>
      <c r="C5" s="45" t="str">
        <f>LV!D3</f>
        <v>HNEE Hochschule für nachhaltige Entwicklung Eberswalde</v>
      </c>
      <c r="D5" s="46"/>
      <c r="E5" s="40"/>
      <c r="F5" s="41"/>
      <c r="G5" s="39"/>
      <c r="H5" s="39"/>
      <c r="I5" s="42"/>
    </row>
    <row r="6" spans="2:9" ht="142.5" customHeight="1" x14ac:dyDescent="0.2">
      <c r="B6" s="181" t="s">
        <v>2</v>
      </c>
      <c r="C6" s="253" t="str">
        <f>LV!D4</f>
        <v>Waldcampus: 
Häuser 10, 11, 12, 13, 14, 15, 17, 25, 32 - Alfred-Möller-Str. 1, 16225 Eberswalde
Sonnenvilla:
Haus 22 - Schwappachweg 3, 16225 Eberswalde
Forstbotanischer Garten Funktionsgebäude:
Haus 23 - Am Zainhammer Weg 5, 16225 Eberswalde
Forstbotanischer Garten Wurzelkeller:
Haus 24 - Schwappachweg 14a, 16225 Eberswalde</v>
      </c>
      <c r="D6" s="253"/>
      <c r="E6" s="47"/>
      <c r="F6" s="41"/>
      <c r="G6" s="39"/>
      <c r="H6" s="39"/>
      <c r="I6" s="42"/>
    </row>
    <row r="7" spans="2:9" ht="15" x14ac:dyDescent="0.2">
      <c r="B7" s="44"/>
      <c r="C7" s="45"/>
      <c r="D7" s="46"/>
      <c r="E7" s="40"/>
      <c r="F7" s="41"/>
      <c r="G7" s="39"/>
      <c r="H7" s="39"/>
      <c r="I7" s="48" t="s">
        <v>150</v>
      </c>
    </row>
    <row r="8" spans="2:9" ht="40.5" customHeight="1" x14ac:dyDescent="0.2">
      <c r="B8" s="246" t="s">
        <v>153</v>
      </c>
      <c r="C8" s="247"/>
      <c r="D8" s="247"/>
      <c r="E8" s="247"/>
      <c r="F8" s="247"/>
      <c r="G8" s="247"/>
      <c r="H8" s="248"/>
      <c r="I8" s="49"/>
    </row>
    <row r="9" spans="2:9" ht="15" x14ac:dyDescent="0.2">
      <c r="B9" s="44"/>
      <c r="C9" s="45"/>
      <c r="D9" s="46"/>
      <c r="E9" s="40"/>
      <c r="F9" s="41"/>
      <c r="G9" s="39"/>
      <c r="H9" s="39"/>
      <c r="I9" s="42"/>
    </row>
    <row r="10" spans="2:9" ht="15" x14ac:dyDescent="0.2">
      <c r="B10" s="44"/>
      <c r="C10" s="40"/>
      <c r="D10" s="46"/>
      <c r="E10" s="40"/>
      <c r="F10" s="41"/>
      <c r="G10" s="39"/>
      <c r="H10" s="39"/>
      <c r="I10" s="42"/>
    </row>
    <row r="11" spans="2:9" ht="15" x14ac:dyDescent="0.2">
      <c r="B11" s="249" t="s">
        <v>154</v>
      </c>
      <c r="C11" s="249"/>
      <c r="D11" s="249"/>
      <c r="E11" s="249"/>
      <c r="F11" s="249"/>
      <c r="G11" s="249"/>
      <c r="H11" s="249"/>
      <c r="I11" s="50"/>
    </row>
    <row r="12" spans="2:9" ht="82.5" customHeight="1" x14ac:dyDescent="0.2">
      <c r="B12" s="250" t="s">
        <v>589</v>
      </c>
      <c r="C12" s="250"/>
      <c r="D12" s="250"/>
      <c r="E12" s="250"/>
      <c r="F12" s="250"/>
      <c r="G12" s="250"/>
      <c r="H12" s="250"/>
      <c r="I12" s="250"/>
    </row>
    <row r="13" spans="2:9" ht="15" x14ac:dyDescent="0.2">
      <c r="B13" s="251" t="s">
        <v>155</v>
      </c>
      <c r="C13" s="251"/>
      <c r="D13" s="251"/>
      <c r="E13" s="251"/>
      <c r="F13" s="251"/>
      <c r="G13" s="251"/>
      <c r="H13" s="251"/>
      <c r="I13" s="251"/>
    </row>
    <row r="14" spans="2:9" x14ac:dyDescent="0.2">
      <c r="B14" s="51"/>
      <c r="C14" s="52"/>
      <c r="D14" s="53"/>
      <c r="E14" s="52"/>
      <c r="F14" s="39"/>
      <c r="G14" s="39"/>
      <c r="H14" s="39"/>
      <c r="I14" s="39"/>
    </row>
    <row r="15" spans="2:9" ht="48.75" customHeight="1" x14ac:dyDescent="0.2">
      <c r="B15" s="54" t="s">
        <v>156</v>
      </c>
      <c r="C15" s="54" t="s">
        <v>7</v>
      </c>
      <c r="D15" s="54" t="s">
        <v>157</v>
      </c>
      <c r="E15" s="55" t="s">
        <v>146</v>
      </c>
      <c r="F15" s="54" t="s">
        <v>158</v>
      </c>
      <c r="G15" s="54" t="s">
        <v>159</v>
      </c>
      <c r="H15" s="54" t="s">
        <v>160</v>
      </c>
      <c r="I15" s="56" t="s">
        <v>161</v>
      </c>
    </row>
    <row r="16" spans="2:9" ht="23.25" customHeight="1" x14ac:dyDescent="0.2">
      <c r="B16" s="9" t="s">
        <v>411</v>
      </c>
      <c r="C16" s="57" t="s">
        <v>448</v>
      </c>
      <c r="D16" s="58">
        <f>SUMIF(Kalk_UHR!$G$8:$G$425,B16,Kalk_UHR!$I$8:$I$425)</f>
        <v>2622.3849999999993</v>
      </c>
      <c r="E16" s="9" t="s">
        <v>162</v>
      </c>
      <c r="F16" s="59">
        <v>204</v>
      </c>
      <c r="G16" s="60">
        <v>0.2</v>
      </c>
      <c r="H16" s="61">
        <f t="shared" ref="H16:H36" si="0">F16* (1+G16)</f>
        <v>244.79999999999998</v>
      </c>
      <c r="I16" s="62"/>
    </row>
    <row r="17" spans="2:9" ht="23.25" customHeight="1" x14ac:dyDescent="0.2">
      <c r="B17" s="9" t="s">
        <v>412</v>
      </c>
      <c r="C17" s="57" t="s">
        <v>449</v>
      </c>
      <c r="D17" s="58">
        <f>SUMIF(Kalk_UHR!$G$8:$G$425,B17,Kalk_UHR!$I$8:$I$425)</f>
        <v>55.7</v>
      </c>
      <c r="E17" s="9" t="s">
        <v>169</v>
      </c>
      <c r="F17" s="59">
        <v>241</v>
      </c>
      <c r="G17" s="60">
        <v>0.2</v>
      </c>
      <c r="H17" s="61">
        <f t="shared" si="0"/>
        <v>289.2</v>
      </c>
      <c r="I17" s="62"/>
    </row>
    <row r="18" spans="2:9" ht="15" x14ac:dyDescent="0.2">
      <c r="B18" s="9" t="s">
        <v>33</v>
      </c>
      <c r="C18" s="63" t="s">
        <v>243</v>
      </c>
      <c r="D18" s="58">
        <f>SUMIF(Kalk_UHR!$G$8:$G$425,B18,Kalk_UHR!$I$8:$I$425)</f>
        <v>529.93000000000006</v>
      </c>
      <c r="E18" s="9" t="s">
        <v>170</v>
      </c>
      <c r="F18" s="59">
        <v>203</v>
      </c>
      <c r="G18" s="60">
        <v>0.2</v>
      </c>
      <c r="H18" s="61">
        <f t="shared" si="0"/>
        <v>243.6</v>
      </c>
      <c r="I18" s="62"/>
    </row>
    <row r="19" spans="2:9" ht="28.5" x14ac:dyDescent="0.2">
      <c r="B19" s="9" t="s">
        <v>26</v>
      </c>
      <c r="C19" s="63" t="s">
        <v>244</v>
      </c>
      <c r="D19" s="58">
        <f>SUMIF(Kalk_UHR!$G$8:$G$425,B19,Kalk_UHR!$I$8:$I$425)</f>
        <v>1164.9899999999998</v>
      </c>
      <c r="E19" s="9" t="s">
        <v>170</v>
      </c>
      <c r="F19" s="59">
        <v>252</v>
      </c>
      <c r="G19" s="60">
        <v>0.2</v>
      </c>
      <c r="H19" s="61">
        <f t="shared" si="0"/>
        <v>302.39999999999998</v>
      </c>
      <c r="I19" s="62"/>
    </row>
    <row r="20" spans="2:9" ht="23.25" customHeight="1" x14ac:dyDescent="0.2">
      <c r="B20" s="9" t="s">
        <v>42</v>
      </c>
      <c r="C20" s="57" t="s">
        <v>41</v>
      </c>
      <c r="D20" s="58">
        <f>SUMIF(Kalk_UHR!$G$8:$G$425,B20,Kalk_UHR!$I$8:$I$425)</f>
        <v>107.42</v>
      </c>
      <c r="E20" s="9" t="s">
        <v>162</v>
      </c>
      <c r="F20" s="59">
        <v>85</v>
      </c>
      <c r="G20" s="60">
        <v>0.2</v>
      </c>
      <c r="H20" s="61">
        <f t="shared" si="0"/>
        <v>102</v>
      </c>
      <c r="I20" s="62"/>
    </row>
    <row r="21" spans="2:9" ht="23.25" customHeight="1" x14ac:dyDescent="0.2">
      <c r="B21" s="9" t="s">
        <v>445</v>
      </c>
      <c r="C21" s="57" t="s">
        <v>237</v>
      </c>
      <c r="D21" s="58">
        <f>SUMIF(Kalk_UHR!$G$8:$G$425,B21,Kalk_UHR!$I$8:$I$425)</f>
        <v>399.29479999999995</v>
      </c>
      <c r="E21" s="9" t="s">
        <v>163</v>
      </c>
      <c r="F21" s="59">
        <v>60</v>
      </c>
      <c r="G21" s="60">
        <v>0.15</v>
      </c>
      <c r="H21" s="61">
        <f t="shared" si="0"/>
        <v>69</v>
      </c>
      <c r="I21" s="62"/>
    </row>
    <row r="22" spans="2:9" ht="23.25" customHeight="1" x14ac:dyDescent="0.2">
      <c r="B22" s="9" t="s">
        <v>444</v>
      </c>
      <c r="C22" s="57" t="s">
        <v>168</v>
      </c>
      <c r="D22" s="58">
        <f>SUMIF(Kalk_UHR!$G$8:$G$425,B22,Kalk_UHR!$I$8:$I$425)</f>
        <v>39.83</v>
      </c>
      <c r="E22" s="9" t="s">
        <v>169</v>
      </c>
      <c r="F22" s="59">
        <v>60</v>
      </c>
      <c r="G22" s="60">
        <v>0.15</v>
      </c>
      <c r="H22" s="61">
        <f t="shared" ref="H22" si="1">F22* (1+G22)</f>
        <v>69</v>
      </c>
      <c r="I22" s="62"/>
    </row>
    <row r="23" spans="2:9" ht="23.25" customHeight="1" x14ac:dyDescent="0.2">
      <c r="B23" s="9" t="s">
        <v>413</v>
      </c>
      <c r="C23" s="57" t="s">
        <v>414</v>
      </c>
      <c r="D23" s="58">
        <f>SUMIF(Kalk_UHR!$G$8:$G$425,B23,Kalk_UHR!$I$8:$I$425)</f>
        <v>781.71999999999991</v>
      </c>
      <c r="E23" s="9" t="s">
        <v>171</v>
      </c>
      <c r="F23" s="59">
        <v>372</v>
      </c>
      <c r="G23" s="60">
        <v>0.2</v>
      </c>
      <c r="H23" s="61">
        <f t="shared" si="0"/>
        <v>446.4</v>
      </c>
      <c r="I23" s="62"/>
    </row>
    <row r="24" spans="2:9" ht="23.25" customHeight="1" x14ac:dyDescent="0.2">
      <c r="B24" s="9" t="s">
        <v>174</v>
      </c>
      <c r="C24" s="57" t="s">
        <v>438</v>
      </c>
      <c r="D24" s="58">
        <f>SUMIF(Kalk_UHR!$G$8:$G$425,B24,Kalk_UHR!$I$8:$I$425)</f>
        <v>1517.0718000000004</v>
      </c>
      <c r="E24" s="9" t="s">
        <v>171</v>
      </c>
      <c r="F24" s="59">
        <v>335</v>
      </c>
      <c r="G24" s="60">
        <v>0.2</v>
      </c>
      <c r="H24" s="61">
        <f t="shared" si="0"/>
        <v>402</v>
      </c>
      <c r="I24" s="62"/>
    </row>
    <row r="25" spans="2:9" ht="15" x14ac:dyDescent="0.2">
      <c r="B25" s="9" t="s">
        <v>175</v>
      </c>
      <c r="C25" s="57" t="s">
        <v>447</v>
      </c>
      <c r="D25" s="58">
        <f>SUMIF(Kalk_UHR!$G$8:$G$425,B25,Kalk_UHR!$I$8:$I$425)</f>
        <v>317.84410000000008</v>
      </c>
      <c r="E25" s="9" t="s">
        <v>169</v>
      </c>
      <c r="F25" s="59">
        <v>345</v>
      </c>
      <c r="G25" s="60">
        <v>0.2</v>
      </c>
      <c r="H25" s="61">
        <f t="shared" ref="H25" si="2">F25* (1+G25)</f>
        <v>414</v>
      </c>
      <c r="I25" s="62"/>
    </row>
    <row r="26" spans="2:9" ht="15" x14ac:dyDescent="0.2">
      <c r="B26" s="9" t="s">
        <v>176</v>
      </c>
      <c r="C26" s="57" t="s">
        <v>441</v>
      </c>
      <c r="D26" s="58">
        <f>SUMIF(Kalk_UHR!$G$8:$G$425,B26,Kalk_UHR!$I$8:$I$425)</f>
        <v>221.14000000000001</v>
      </c>
      <c r="E26" s="9" t="s">
        <v>163</v>
      </c>
      <c r="F26" s="59">
        <v>232</v>
      </c>
      <c r="G26" s="60">
        <v>0.2</v>
      </c>
      <c r="H26" s="61">
        <f t="shared" si="0"/>
        <v>278.39999999999998</v>
      </c>
      <c r="I26" s="62"/>
    </row>
    <row r="27" spans="2:9" ht="23.25" customHeight="1" x14ac:dyDescent="0.2">
      <c r="B27" s="9" t="s">
        <v>177</v>
      </c>
      <c r="C27" s="57" t="s">
        <v>442</v>
      </c>
      <c r="D27" s="58">
        <f>SUMIF(Kalk_UHR!$G$8:$G$425,B27,Kalk_UHR!$I$8:$I$425)</f>
        <v>329.99999999999994</v>
      </c>
      <c r="E27" s="9" t="s">
        <v>171</v>
      </c>
      <c r="F27" s="59">
        <v>232</v>
      </c>
      <c r="G27" s="60">
        <v>0.2</v>
      </c>
      <c r="H27" s="61">
        <f t="shared" ref="H27" si="3">F27* (1+G27)</f>
        <v>278.39999999999998</v>
      </c>
      <c r="I27" s="62"/>
    </row>
    <row r="28" spans="2:9" ht="23.25" customHeight="1" x14ac:dyDescent="0.2">
      <c r="B28" s="9" t="s">
        <v>415</v>
      </c>
      <c r="C28" s="57" t="s">
        <v>19</v>
      </c>
      <c r="D28" s="58">
        <f>SUMIF(Kalk_UHR!$G$8:$G$425,B28,Kalk_UHR!$I$8:$I$425)</f>
        <v>173.48340000000002</v>
      </c>
      <c r="E28" s="9" t="s">
        <v>172</v>
      </c>
      <c r="F28" s="59">
        <v>202</v>
      </c>
      <c r="G28" s="60">
        <v>0.2</v>
      </c>
      <c r="H28" s="61">
        <f t="shared" si="0"/>
        <v>242.39999999999998</v>
      </c>
      <c r="I28" s="62"/>
    </row>
    <row r="29" spans="2:9" ht="23.25" customHeight="1" x14ac:dyDescent="0.2">
      <c r="B29" s="9" t="s">
        <v>24</v>
      </c>
      <c r="C29" s="57" t="s">
        <v>23</v>
      </c>
      <c r="D29" s="58">
        <f>SUMIF(Kalk_UHR!$G$8:$G$425,B29,Kalk_UHR!$I$8:$I$425)</f>
        <v>28.150000000000002</v>
      </c>
      <c r="E29" s="9" t="s">
        <v>164</v>
      </c>
      <c r="F29" s="59">
        <v>202</v>
      </c>
      <c r="G29" s="60">
        <v>0.2</v>
      </c>
      <c r="H29" s="61">
        <f t="shared" si="0"/>
        <v>242.39999999999998</v>
      </c>
      <c r="I29" s="62"/>
    </row>
    <row r="30" spans="2:9" ht="15" x14ac:dyDescent="0.2">
      <c r="B30" s="9" t="s">
        <v>178</v>
      </c>
      <c r="C30" s="57" t="s">
        <v>166</v>
      </c>
      <c r="D30" s="58">
        <f>SUMIF(Kalk_UHR!$G$8:$G$425,B30,Kalk_UHR!$I$8:$I$425)</f>
        <v>482.10600000000011</v>
      </c>
      <c r="E30" s="9" t="s">
        <v>162</v>
      </c>
      <c r="F30" s="59">
        <v>197</v>
      </c>
      <c r="G30" s="60">
        <v>0.2</v>
      </c>
      <c r="H30" s="61">
        <f t="shared" si="0"/>
        <v>236.39999999999998</v>
      </c>
      <c r="I30" s="62"/>
    </row>
    <row r="31" spans="2:9" ht="23.25" customHeight="1" x14ac:dyDescent="0.2">
      <c r="B31" s="9" t="s">
        <v>21</v>
      </c>
      <c r="C31" s="57" t="s">
        <v>166</v>
      </c>
      <c r="D31" s="58">
        <f>SUMIF(Kalk_UHR!$G$8:$G$425,B31,Kalk_UHR!$I$8:$I$425)</f>
        <v>276.72000000000003</v>
      </c>
      <c r="E31" s="9" t="s">
        <v>169</v>
      </c>
      <c r="F31" s="59">
        <v>223</v>
      </c>
      <c r="G31" s="60">
        <v>0.2</v>
      </c>
      <c r="H31" s="61">
        <f t="shared" si="0"/>
        <v>267.59999999999997</v>
      </c>
      <c r="I31" s="62"/>
    </row>
    <row r="32" spans="2:9" ht="28.5" x14ac:dyDescent="0.2">
      <c r="B32" s="9" t="s">
        <v>179</v>
      </c>
      <c r="C32" s="63" t="s">
        <v>245</v>
      </c>
      <c r="D32" s="58">
        <f>SUMIF(Kalk_UHR!$G$8:$G$425,B32,Kalk_UHR!$I$8:$I$425)</f>
        <v>505.02249999999998</v>
      </c>
      <c r="E32" s="9" t="s">
        <v>173</v>
      </c>
      <c r="F32" s="59">
        <v>220</v>
      </c>
      <c r="G32" s="60">
        <v>0.2</v>
      </c>
      <c r="H32" s="61">
        <f t="shared" si="0"/>
        <v>264</v>
      </c>
      <c r="I32" s="62"/>
    </row>
    <row r="33" spans="2:9" ht="23.25" customHeight="1" x14ac:dyDescent="0.2">
      <c r="B33" s="9" t="s">
        <v>416</v>
      </c>
      <c r="C33" s="57" t="s">
        <v>167</v>
      </c>
      <c r="D33" s="58">
        <f>SUMIF(Kalk_UHR!$G$8:$G$425,B33,Kalk_UHR!$I$8:$I$425)</f>
        <v>6.14</v>
      </c>
      <c r="E33" s="9" t="s">
        <v>171</v>
      </c>
      <c r="F33" s="59">
        <v>26</v>
      </c>
      <c r="G33" s="60">
        <v>0.2</v>
      </c>
      <c r="H33" s="61">
        <f t="shared" si="0"/>
        <v>31.2</v>
      </c>
      <c r="I33" s="62"/>
    </row>
    <row r="34" spans="2:9" ht="23.25" customHeight="1" x14ac:dyDescent="0.2">
      <c r="B34" s="9" t="s">
        <v>459</v>
      </c>
      <c r="C34" s="57" t="s">
        <v>460</v>
      </c>
      <c r="D34" s="58">
        <f>SUMIF(Kalk_UHR!$G$8:$G$425,B34,Kalk_UHR!$I$8:$I$425)</f>
        <v>95.36</v>
      </c>
      <c r="E34" s="9" t="s">
        <v>163</v>
      </c>
      <c r="F34" s="59">
        <v>204</v>
      </c>
      <c r="G34" s="60">
        <v>0.1</v>
      </c>
      <c r="H34" s="61">
        <f t="shared" ref="H34" si="4">F34* (1+G34)</f>
        <v>224.4</v>
      </c>
      <c r="I34" s="62"/>
    </row>
    <row r="35" spans="2:9" ht="23.25" customHeight="1" x14ac:dyDescent="0.2">
      <c r="B35" s="9" t="s">
        <v>450</v>
      </c>
      <c r="C35" s="57" t="s">
        <v>168</v>
      </c>
      <c r="D35" s="58">
        <f>SUMIF(Kalk_UHR!$G$8:$G$425,B35,Kalk_UHR!$I$8:$I$425)</f>
        <v>201.39000000000001</v>
      </c>
      <c r="E35" s="9" t="s">
        <v>163</v>
      </c>
      <c r="F35" s="59">
        <v>89</v>
      </c>
      <c r="G35" s="60">
        <v>0.15</v>
      </c>
      <c r="H35" s="61">
        <f t="shared" ref="H35" si="5">F35* (1+G35)</f>
        <v>102.35</v>
      </c>
      <c r="I35" s="62"/>
    </row>
    <row r="36" spans="2:9" ht="23.25" customHeight="1" x14ac:dyDescent="0.2">
      <c r="B36" s="9" t="s">
        <v>451</v>
      </c>
      <c r="C36" s="57" t="s">
        <v>168</v>
      </c>
      <c r="D36" s="58">
        <f>SUMIF(Kalk_UHR!$G$8:$G$425,B36,Kalk_UHR!$I$8:$I$425)</f>
        <v>34.590000000000003</v>
      </c>
      <c r="E36" s="9" t="s">
        <v>169</v>
      </c>
      <c r="F36" s="59">
        <v>89</v>
      </c>
      <c r="G36" s="60">
        <v>0.15</v>
      </c>
      <c r="H36" s="61">
        <f t="shared" si="0"/>
        <v>102.35</v>
      </c>
      <c r="I36" s="62"/>
    </row>
  </sheetData>
  <sheetProtection algorithmName="SHA-512" hashValue="840ajDDzYA7p7iTDBJlp9110e3bchLpYp8GHX/zjqdKNSBr1ADV45S6ClZ/U4yetP14GozSHdo2pzQlyqqPr9Q==" saltValue="WGDWCjRDGLswp/H7pv/3qQ==" spinCount="100000" sheet="1" objects="1" scenarios="1"/>
  <mergeCells count="7">
    <mergeCell ref="B1:I1"/>
    <mergeCell ref="B8:H8"/>
    <mergeCell ref="B11:H11"/>
    <mergeCell ref="B12:I12"/>
    <mergeCell ref="B13:I13"/>
    <mergeCell ref="C3:E3"/>
    <mergeCell ref="C6:D6"/>
  </mergeCells>
  <pageMargins left="0.7" right="0.7" top="0.78740157499999996" bottom="0.78740157499999996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B1:S425"/>
  <sheetViews>
    <sheetView showGridLines="0" zoomScaleNormal="100" workbookViewId="0">
      <pane ySplit="7" topLeftCell="A8" activePane="bottomLeft" state="frozen"/>
      <selection activeCell="F14" sqref="F14"/>
      <selection pane="bottomLeft" activeCell="B8" sqref="B8"/>
    </sheetView>
  </sheetViews>
  <sheetFormatPr baseColWidth="10" defaultColWidth="11.42578125" defaultRowHeight="14.25" x14ac:dyDescent="0.2"/>
  <cols>
    <col min="1" max="1" width="2.28515625" style="38" customWidth="1"/>
    <col min="2" max="2" width="36.85546875" style="225" bestFit="1" customWidth="1"/>
    <col min="3" max="3" width="11.42578125" style="91"/>
    <col min="4" max="4" width="8.28515625" style="225" customWidth="1"/>
    <col min="5" max="5" width="61.28515625" style="38" bestFit="1" customWidth="1"/>
    <col min="6" max="6" width="16.5703125" style="91" bestFit="1" customWidth="1"/>
    <col min="7" max="7" width="10.28515625" style="91" customWidth="1"/>
    <col min="8" max="8" width="19.7109375" style="38" customWidth="1"/>
    <col min="9" max="9" width="16.85546875" style="38" customWidth="1"/>
    <col min="10" max="10" width="11.42578125" style="38" customWidth="1"/>
    <col min="11" max="11" width="10.140625" style="38" customWidth="1"/>
    <col min="12" max="12" width="14.85546875" style="38" customWidth="1"/>
    <col min="13" max="13" width="11.42578125" style="38" customWidth="1"/>
    <col min="14" max="14" width="12.7109375" style="38" customWidth="1"/>
    <col min="15" max="15" width="12.140625" style="38" customWidth="1"/>
    <col min="16" max="16" width="13" style="38" customWidth="1"/>
    <col min="17" max="17" width="18.85546875" style="38" bestFit="1" customWidth="1"/>
    <col min="18" max="18" width="16" style="38" bestFit="1" customWidth="1"/>
    <col min="19" max="19" width="26" style="38" customWidth="1"/>
    <col min="20" max="16384" width="11.42578125" style="38"/>
  </cols>
  <sheetData>
    <row r="1" spans="2:19" ht="27" customHeight="1" x14ac:dyDescent="0.2">
      <c r="B1" s="254" t="s">
        <v>583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</row>
    <row r="2" spans="2:19" ht="25.5" customHeight="1" x14ac:dyDescent="0.2">
      <c r="B2" s="223" t="s">
        <v>0</v>
      </c>
      <c r="C2" s="68" t="str">
        <f>LV!D3</f>
        <v>HNEE Hochschule für nachhaltige Entwicklung Eberswalde</v>
      </c>
      <c r="D2" s="227"/>
      <c r="E2" s="69"/>
      <c r="F2" s="65"/>
      <c r="G2" s="65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2:19" s="66" customFormat="1" ht="30" customHeight="1" x14ac:dyDescent="0.25">
      <c r="B3" s="224" t="s">
        <v>2</v>
      </c>
      <c r="C3" s="258" t="str">
        <f>LV!D4</f>
        <v>Waldcampus: 
Häuser 10, 11, 12, 13, 14, 15, 17, 25, 32 - Alfred-Möller-Str. 1, 16225 Eberswalde
Sonnenvilla:
Haus 22 - Schwappachweg 3, 16225 Eberswalde
Forstbotanischer Garten Funktionsgebäude:
Haus 23 - Am Zainhammer Weg 5, 16225 Eberswalde
Forstbotanischer Garten Wurzelkeller:
Haus 24 - Schwappachweg 14a, 16225 Eberswalde</v>
      </c>
      <c r="D3" s="258"/>
      <c r="E3" s="258"/>
      <c r="F3" s="70"/>
      <c r="G3" s="70"/>
      <c r="H3" s="69"/>
      <c r="I3" s="67" t="s">
        <v>439</v>
      </c>
      <c r="J3" s="255">
        <f>IF(Leistungswerte!C3=" "," ",Leistungswerte!C3)</f>
        <v>0</v>
      </c>
      <c r="K3" s="256"/>
      <c r="L3" s="256"/>
      <c r="M3" s="256"/>
      <c r="N3" s="256"/>
      <c r="O3" s="257"/>
      <c r="P3" s="69"/>
      <c r="Q3" s="69"/>
      <c r="R3" s="69"/>
      <c r="S3" s="69"/>
    </row>
    <row r="4" spans="2:19" ht="30" customHeight="1" thickBot="1" x14ac:dyDescent="0.25">
      <c r="C4" s="258"/>
      <c r="D4" s="258"/>
      <c r="E4" s="258"/>
      <c r="F4" s="65"/>
      <c r="G4" s="65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</row>
    <row r="5" spans="2:19" ht="23.25" customHeight="1" thickBot="1" x14ac:dyDescent="0.3">
      <c r="B5" s="226"/>
      <c r="C5" s="258"/>
      <c r="D5" s="258"/>
      <c r="E5" s="258"/>
      <c r="F5" s="65"/>
      <c r="G5" s="65"/>
      <c r="H5" s="71" t="s">
        <v>406</v>
      </c>
      <c r="I5" s="81">
        <f>SUBTOTAL(9,I$8:I$633)</f>
        <v>9890.2876000000015</v>
      </c>
      <c r="J5" s="64"/>
      <c r="K5" s="64"/>
      <c r="L5" s="82">
        <f>SUBTOTAL(9,L$8:L$633)</f>
        <v>1060944.9206178575</v>
      </c>
      <c r="M5" s="64"/>
      <c r="N5" s="83">
        <f>SUBTOTAL(9,N$8:N$633)</f>
        <v>0</v>
      </c>
      <c r="O5" s="64"/>
      <c r="P5" s="64"/>
      <c r="Q5" s="84">
        <f>SUBTOTAL(9,Q$8:Q$425)</f>
        <v>0</v>
      </c>
      <c r="R5" s="84">
        <f>SUBTOTAL(9,R$8:R$425)</f>
        <v>0</v>
      </c>
      <c r="S5" s="64"/>
    </row>
    <row r="6" spans="2:19" s="66" customFormat="1" ht="25.5" customHeight="1" thickBot="1" x14ac:dyDescent="0.3">
      <c r="B6" s="227"/>
      <c r="C6" s="259"/>
      <c r="D6" s="259"/>
      <c r="E6" s="259"/>
      <c r="F6" s="70"/>
      <c r="G6" s="70"/>
      <c r="H6" s="71" t="s">
        <v>224</v>
      </c>
      <c r="I6" s="81">
        <f>SUM(I$8:I$633)</f>
        <v>9890.2876000000015</v>
      </c>
      <c r="J6" s="69"/>
      <c r="K6" s="69"/>
      <c r="L6" s="82">
        <f>SUM(L$8:L$633)</f>
        <v>1060944.9206178575</v>
      </c>
      <c r="M6" s="69"/>
      <c r="N6" s="83">
        <f>SUM(N$8:N$633)</f>
        <v>0</v>
      </c>
      <c r="O6" s="69"/>
      <c r="P6" s="69"/>
      <c r="Q6" s="84">
        <f>SUM(Q$8:Q$425)</f>
        <v>0</v>
      </c>
      <c r="R6" s="84">
        <f>SUM(R$8:R$425)</f>
        <v>0</v>
      </c>
      <c r="S6" s="69"/>
    </row>
    <row r="7" spans="2:19" s="72" customFormat="1" ht="55.5" customHeight="1" thickBot="1" x14ac:dyDescent="0.25">
      <c r="B7" s="228" t="s">
        <v>3</v>
      </c>
      <c r="C7" s="92" t="s">
        <v>4</v>
      </c>
      <c r="D7" s="233" t="s">
        <v>5</v>
      </c>
      <c r="E7" s="93" t="s">
        <v>6</v>
      </c>
      <c r="F7" s="92" t="s">
        <v>7</v>
      </c>
      <c r="G7" s="92" t="s">
        <v>407</v>
      </c>
      <c r="H7" s="94" t="s">
        <v>8</v>
      </c>
      <c r="I7" s="94" t="s">
        <v>221</v>
      </c>
      <c r="J7" s="92" t="s">
        <v>146</v>
      </c>
      <c r="K7" s="92" t="s">
        <v>147</v>
      </c>
      <c r="L7" s="92" t="s">
        <v>148</v>
      </c>
      <c r="M7" s="92" t="s">
        <v>222</v>
      </c>
      <c r="N7" s="92" t="s">
        <v>149</v>
      </c>
      <c r="O7" s="92" t="s">
        <v>150</v>
      </c>
      <c r="P7" s="92" t="s">
        <v>151</v>
      </c>
      <c r="Q7" s="92" t="s">
        <v>223</v>
      </c>
      <c r="R7" s="92" t="s">
        <v>152</v>
      </c>
      <c r="S7" s="95" t="s">
        <v>136</v>
      </c>
    </row>
    <row r="8" spans="2:19" ht="14.25" customHeight="1" x14ac:dyDescent="0.2">
      <c r="B8" s="229" t="s">
        <v>461</v>
      </c>
      <c r="C8" s="74" t="s">
        <v>9</v>
      </c>
      <c r="D8" s="75" t="s">
        <v>57</v>
      </c>
      <c r="E8" s="73" t="s">
        <v>434</v>
      </c>
      <c r="F8" s="74" t="s">
        <v>238</v>
      </c>
      <c r="G8" s="74" t="s">
        <v>174</v>
      </c>
      <c r="H8" s="73" t="s">
        <v>47</v>
      </c>
      <c r="I8" s="85">
        <v>3.9</v>
      </c>
      <c r="J8" s="74" t="str">
        <f t="shared" ref="J8:J71" si="0">IF(G8="-","-",VLOOKUP(G8,LWE_1,4))</f>
        <v>2,5 x w</v>
      </c>
      <c r="K8" s="86">
        <f>IF(G8="-","",VLOOKUP(J8,Turnus!$B$2:$D$17,3,FALSE))</f>
        <v>130.44642857142858</v>
      </c>
      <c r="L8" s="87">
        <f t="shared" ref="L8:L71" si="1">IF(K8="","",I8*K8)</f>
        <v>508.74107142857144</v>
      </c>
      <c r="M8" s="88">
        <f t="shared" ref="M8:M71" si="2">IF(G8="-","",VLOOKUP(G8,LWE_1,8,FALSE))</f>
        <v>0</v>
      </c>
      <c r="N8" s="89" t="str">
        <f>IF(OR(K8="",M8=0),"",L8/M8)</f>
        <v/>
      </c>
      <c r="O8" s="90">
        <f>Leistungswerte!$I$8</f>
        <v>0</v>
      </c>
      <c r="P8" s="90" t="str">
        <f>IF(OR(K8="",R8=""),"",R8/K8)</f>
        <v/>
      </c>
      <c r="Q8" s="90" t="str">
        <f>IF(OR(K8="",R8=""),"",R8/12)</f>
        <v/>
      </c>
      <c r="R8" s="90" t="str">
        <f>IF(OR(K8="",N8="",O8=""),"",N8*O8)</f>
        <v/>
      </c>
      <c r="S8" s="73"/>
    </row>
    <row r="9" spans="2:19" ht="14.25" customHeight="1" x14ac:dyDescent="0.2">
      <c r="B9" s="229" t="s">
        <v>461</v>
      </c>
      <c r="C9" s="74" t="s">
        <v>9</v>
      </c>
      <c r="D9" s="75" t="s">
        <v>542</v>
      </c>
      <c r="E9" s="73" t="s">
        <v>17</v>
      </c>
      <c r="F9" s="74" t="s">
        <v>238</v>
      </c>
      <c r="G9" s="74" t="s">
        <v>174</v>
      </c>
      <c r="H9" s="73" t="s">
        <v>47</v>
      </c>
      <c r="I9" s="85">
        <v>50.88</v>
      </c>
      <c r="J9" s="74" t="str">
        <f t="shared" ref="J9:J11" si="3">IF(G9="-","-",VLOOKUP(G9,LWE_1,4))</f>
        <v>2,5 x w</v>
      </c>
      <c r="K9" s="86">
        <f>IF(G9="-","",VLOOKUP(J9,Turnus!$B$2:$D$17,3,FALSE))</f>
        <v>130.44642857142858</v>
      </c>
      <c r="L9" s="87">
        <f t="shared" ref="L9:L11" si="4">IF(K9="","",I9*K9)</f>
        <v>6637.1142857142868</v>
      </c>
      <c r="M9" s="88">
        <f t="shared" ref="M9:M11" si="5">IF(G9="-","",VLOOKUP(G9,LWE_1,8,FALSE))</f>
        <v>0</v>
      </c>
      <c r="N9" s="89" t="str">
        <f t="shared" ref="N9:N72" si="6">IF(OR(K9="",M9=0),"",L9/M9)</f>
        <v/>
      </c>
      <c r="O9" s="90">
        <f>Leistungswerte!$I$8</f>
        <v>0</v>
      </c>
      <c r="P9" s="90" t="str">
        <f t="shared" ref="P9:P72" si="7">IF(OR(K9="",R9=""),"",R9/K9)</f>
        <v/>
      </c>
      <c r="Q9" s="90" t="str">
        <f t="shared" ref="Q9:Q72" si="8">IF(OR(K9="",R9=""),"",R9/12)</f>
        <v/>
      </c>
      <c r="R9" s="90" t="str">
        <f t="shared" ref="R9:R72" si="9">IF(OR(K9="",N9="",O9=""),"",N9*O9)</f>
        <v/>
      </c>
      <c r="S9" s="73"/>
    </row>
    <row r="10" spans="2:19" ht="14.25" customHeight="1" x14ac:dyDescent="0.2">
      <c r="B10" s="230" t="s">
        <v>461</v>
      </c>
      <c r="C10" s="77" t="s">
        <v>9</v>
      </c>
      <c r="D10" s="78" t="s">
        <v>543</v>
      </c>
      <c r="E10" s="76" t="s">
        <v>41</v>
      </c>
      <c r="F10" s="77" t="s">
        <v>403</v>
      </c>
      <c r="G10" s="77" t="s">
        <v>42</v>
      </c>
      <c r="H10" s="76" t="s">
        <v>29</v>
      </c>
      <c r="I10" s="85">
        <v>6.95</v>
      </c>
      <c r="J10" s="74" t="str">
        <f>IF(G10="-","-",VLOOKUP(G10,LWE_1,4))</f>
        <v>1 x w</v>
      </c>
      <c r="K10" s="86">
        <f>IF(G10="-","",VLOOKUP(J10,Turnus!$B$2:$D$17,3,FALSE))</f>
        <v>52.178571428571431</v>
      </c>
      <c r="L10" s="87">
        <f>IF(K10="","",I10*K10)</f>
        <v>362.64107142857148</v>
      </c>
      <c r="M10" s="88">
        <f>IF(G10="-","",VLOOKUP(G10,LWE_1,8,FALSE))</f>
        <v>0</v>
      </c>
      <c r="N10" s="89" t="str">
        <f t="shared" si="6"/>
        <v/>
      </c>
      <c r="O10" s="90">
        <f>Leistungswerte!$I$8</f>
        <v>0</v>
      </c>
      <c r="P10" s="90" t="str">
        <f t="shared" si="7"/>
        <v/>
      </c>
      <c r="Q10" s="90" t="str">
        <f t="shared" si="8"/>
        <v/>
      </c>
      <c r="R10" s="90" t="str">
        <f t="shared" si="9"/>
        <v/>
      </c>
      <c r="S10" s="76"/>
    </row>
    <row r="11" spans="2:19" ht="14.25" customHeight="1" x14ac:dyDescent="0.2">
      <c r="B11" s="230" t="s">
        <v>461</v>
      </c>
      <c r="C11" s="77" t="s">
        <v>9</v>
      </c>
      <c r="D11" s="78" t="s">
        <v>573</v>
      </c>
      <c r="E11" s="76" t="s">
        <v>17</v>
      </c>
      <c r="F11" s="77" t="s">
        <v>238</v>
      </c>
      <c r="G11" s="77" t="s">
        <v>174</v>
      </c>
      <c r="H11" s="76" t="s">
        <v>29</v>
      </c>
      <c r="I11" s="85">
        <v>2.86</v>
      </c>
      <c r="J11" s="74" t="str">
        <f t="shared" si="3"/>
        <v>2,5 x w</v>
      </c>
      <c r="K11" s="86">
        <f>IF(G11="-","",VLOOKUP(J11,Turnus!$B$2:$D$17,3,FALSE))</f>
        <v>130.44642857142858</v>
      </c>
      <c r="L11" s="87">
        <f t="shared" si="4"/>
        <v>373.07678571428573</v>
      </c>
      <c r="M11" s="88">
        <f t="shared" si="5"/>
        <v>0</v>
      </c>
      <c r="N11" s="89" t="str">
        <f t="shared" si="6"/>
        <v/>
      </c>
      <c r="O11" s="90">
        <f>Leistungswerte!$I$8</f>
        <v>0</v>
      </c>
      <c r="P11" s="90" t="str">
        <f t="shared" si="7"/>
        <v/>
      </c>
      <c r="Q11" s="90" t="str">
        <f t="shared" si="8"/>
        <v/>
      </c>
      <c r="R11" s="90" t="str">
        <f t="shared" si="9"/>
        <v/>
      </c>
      <c r="S11" s="76"/>
    </row>
    <row r="12" spans="2:19" ht="14.25" customHeight="1" x14ac:dyDescent="0.2">
      <c r="B12" s="230" t="s">
        <v>461</v>
      </c>
      <c r="C12" s="77" t="s">
        <v>9</v>
      </c>
      <c r="D12" s="78" t="s">
        <v>574</v>
      </c>
      <c r="E12" s="76" t="s">
        <v>17</v>
      </c>
      <c r="F12" s="77" t="s">
        <v>238</v>
      </c>
      <c r="G12" s="77" t="s">
        <v>174</v>
      </c>
      <c r="H12" s="76" t="s">
        <v>29</v>
      </c>
      <c r="I12" s="85">
        <v>2.1800000000000002</v>
      </c>
      <c r="J12" s="74" t="str">
        <f>IF(G12="-","-",VLOOKUP(G12,LWE_1,4))</f>
        <v>2,5 x w</v>
      </c>
      <c r="K12" s="86">
        <f>IF(G12="-","",VLOOKUP(J12,Turnus!$B$2:$D$17,3,FALSE))</f>
        <v>130.44642857142858</v>
      </c>
      <c r="L12" s="87">
        <f>IF(K12="","",I12*K12)</f>
        <v>284.37321428571431</v>
      </c>
      <c r="M12" s="88">
        <f>IF(G12="-","",VLOOKUP(G12,LWE_1,8,FALSE))</f>
        <v>0</v>
      </c>
      <c r="N12" s="89" t="str">
        <f t="shared" si="6"/>
        <v/>
      </c>
      <c r="O12" s="90">
        <f>Leistungswerte!$I$8</f>
        <v>0</v>
      </c>
      <c r="P12" s="90" t="str">
        <f t="shared" si="7"/>
        <v/>
      </c>
      <c r="Q12" s="90" t="str">
        <f t="shared" si="8"/>
        <v/>
      </c>
      <c r="R12" s="90" t="str">
        <f t="shared" si="9"/>
        <v/>
      </c>
      <c r="S12" s="76"/>
    </row>
    <row r="13" spans="2:19" ht="14.25" customHeight="1" x14ac:dyDescent="0.2">
      <c r="B13" s="230" t="s">
        <v>461</v>
      </c>
      <c r="C13" s="77" t="s">
        <v>9</v>
      </c>
      <c r="D13" s="78" t="s">
        <v>575</v>
      </c>
      <c r="E13" s="76" t="s">
        <v>11</v>
      </c>
      <c r="F13" s="77" t="s">
        <v>240</v>
      </c>
      <c r="G13" s="77" t="s">
        <v>177</v>
      </c>
      <c r="H13" s="76" t="s">
        <v>463</v>
      </c>
      <c r="I13" s="85">
        <v>8.26</v>
      </c>
      <c r="J13" s="74" t="str">
        <f t="shared" si="0"/>
        <v>2,5 x w</v>
      </c>
      <c r="K13" s="86">
        <f>IF(G13="-","",VLOOKUP(J13,Turnus!$B$2:$D$17,3,FALSE))</f>
        <v>130.44642857142858</v>
      </c>
      <c r="L13" s="87">
        <f t="shared" si="1"/>
        <v>1077.4875000000002</v>
      </c>
      <c r="M13" s="88">
        <f t="shared" si="2"/>
        <v>0</v>
      </c>
      <c r="N13" s="89" t="str">
        <f t="shared" si="6"/>
        <v/>
      </c>
      <c r="O13" s="90">
        <f>Leistungswerte!$I$8</f>
        <v>0</v>
      </c>
      <c r="P13" s="90" t="str">
        <f t="shared" si="7"/>
        <v/>
      </c>
      <c r="Q13" s="90" t="str">
        <f t="shared" si="8"/>
        <v/>
      </c>
      <c r="R13" s="90" t="str">
        <f t="shared" si="9"/>
        <v/>
      </c>
      <c r="S13" s="76"/>
    </row>
    <row r="14" spans="2:19" ht="14.25" customHeight="1" x14ac:dyDescent="0.2">
      <c r="B14" s="230" t="s">
        <v>461</v>
      </c>
      <c r="C14" s="77" t="s">
        <v>9</v>
      </c>
      <c r="D14" s="78" t="s">
        <v>58</v>
      </c>
      <c r="E14" s="76" t="s">
        <v>22</v>
      </c>
      <c r="F14" s="77" t="s">
        <v>236</v>
      </c>
      <c r="G14" s="77" t="s">
        <v>411</v>
      </c>
      <c r="H14" s="76" t="s">
        <v>50</v>
      </c>
      <c r="I14" s="85">
        <v>19.2</v>
      </c>
      <c r="J14" s="74" t="str">
        <f t="shared" si="0"/>
        <v>1 x w</v>
      </c>
      <c r="K14" s="86">
        <f>IF(G14="-","",VLOOKUP(J14,Turnus!$B$2:$D$17,3,FALSE))</f>
        <v>52.178571428571431</v>
      </c>
      <c r="L14" s="87">
        <f t="shared" si="1"/>
        <v>1001.8285714285714</v>
      </c>
      <c r="M14" s="88">
        <f t="shared" si="2"/>
        <v>0</v>
      </c>
      <c r="N14" s="89" t="str">
        <f t="shared" si="6"/>
        <v/>
      </c>
      <c r="O14" s="90">
        <f>Leistungswerte!$I$8</f>
        <v>0</v>
      </c>
      <c r="P14" s="90" t="str">
        <f t="shared" si="7"/>
        <v/>
      </c>
      <c r="Q14" s="90" t="str">
        <f t="shared" si="8"/>
        <v/>
      </c>
      <c r="R14" s="90" t="str">
        <f t="shared" si="9"/>
        <v/>
      </c>
      <c r="S14" s="76"/>
    </row>
    <row r="15" spans="2:19" ht="14.25" customHeight="1" x14ac:dyDescent="0.2">
      <c r="B15" s="230" t="s">
        <v>461</v>
      </c>
      <c r="C15" s="77" t="s">
        <v>9</v>
      </c>
      <c r="D15" s="78" t="s">
        <v>59</v>
      </c>
      <c r="E15" s="76" t="s">
        <v>22</v>
      </c>
      <c r="F15" s="77" t="s">
        <v>236</v>
      </c>
      <c r="G15" s="77" t="s">
        <v>411</v>
      </c>
      <c r="H15" s="76" t="s">
        <v>29</v>
      </c>
      <c r="I15" s="85">
        <v>22</v>
      </c>
      <c r="J15" s="74" t="str">
        <f t="shared" si="0"/>
        <v>1 x w</v>
      </c>
      <c r="K15" s="86">
        <f>IF(G15="-","",VLOOKUP(J15,Turnus!$B$2:$D$17,3,FALSE))</f>
        <v>52.178571428571431</v>
      </c>
      <c r="L15" s="87">
        <f t="shared" si="1"/>
        <v>1147.9285714285716</v>
      </c>
      <c r="M15" s="88">
        <f t="shared" si="2"/>
        <v>0</v>
      </c>
      <c r="N15" s="89" t="str">
        <f t="shared" si="6"/>
        <v/>
      </c>
      <c r="O15" s="90">
        <f>Leistungswerte!$I$8</f>
        <v>0</v>
      </c>
      <c r="P15" s="90" t="str">
        <f t="shared" si="7"/>
        <v/>
      </c>
      <c r="Q15" s="90" t="str">
        <f t="shared" si="8"/>
        <v/>
      </c>
      <c r="R15" s="90" t="str">
        <f t="shared" si="9"/>
        <v/>
      </c>
      <c r="S15" s="76"/>
    </row>
    <row r="16" spans="2:19" ht="14.25" customHeight="1" x14ac:dyDescent="0.2">
      <c r="B16" s="230" t="s">
        <v>461</v>
      </c>
      <c r="C16" s="77" t="s">
        <v>9</v>
      </c>
      <c r="D16" s="78" t="s">
        <v>60</v>
      </c>
      <c r="E16" s="76" t="s">
        <v>38</v>
      </c>
      <c r="F16" s="77" t="s">
        <v>408</v>
      </c>
      <c r="G16" s="77" t="s">
        <v>411</v>
      </c>
      <c r="H16" s="76" t="s">
        <v>54</v>
      </c>
      <c r="I16" s="85">
        <v>30.79</v>
      </c>
      <c r="J16" s="74" t="str">
        <f t="shared" si="0"/>
        <v>1 x w</v>
      </c>
      <c r="K16" s="86">
        <f>IF(G16="-","",VLOOKUP(J16,Turnus!$B$2:$D$17,3,FALSE))</f>
        <v>52.178571428571431</v>
      </c>
      <c r="L16" s="87">
        <f t="shared" si="1"/>
        <v>1606.5782142857142</v>
      </c>
      <c r="M16" s="88">
        <f t="shared" si="2"/>
        <v>0</v>
      </c>
      <c r="N16" s="89" t="str">
        <f t="shared" si="6"/>
        <v/>
      </c>
      <c r="O16" s="90">
        <f>Leistungswerte!$I$8</f>
        <v>0</v>
      </c>
      <c r="P16" s="90" t="str">
        <f t="shared" si="7"/>
        <v/>
      </c>
      <c r="Q16" s="90" t="str">
        <f t="shared" si="8"/>
        <v/>
      </c>
      <c r="R16" s="90" t="str">
        <f t="shared" si="9"/>
        <v/>
      </c>
      <c r="S16" s="76"/>
    </row>
    <row r="17" spans="2:19" ht="14.25" customHeight="1" x14ac:dyDescent="0.2">
      <c r="B17" s="230" t="s">
        <v>461</v>
      </c>
      <c r="C17" s="77" t="s">
        <v>9</v>
      </c>
      <c r="D17" s="78" t="s">
        <v>61</v>
      </c>
      <c r="E17" s="76" t="s">
        <v>18</v>
      </c>
      <c r="F17" s="77" t="s">
        <v>237</v>
      </c>
      <c r="G17" s="77" t="s">
        <v>445</v>
      </c>
      <c r="H17" s="76" t="s">
        <v>15</v>
      </c>
      <c r="I17" s="85">
        <v>2.36</v>
      </c>
      <c r="J17" s="74" t="str">
        <f t="shared" si="0"/>
        <v>5 x w</v>
      </c>
      <c r="K17" s="86">
        <f>IF(G17="-","",VLOOKUP(J17,Turnus!$B$2:$D$17,3,FALSE))</f>
        <v>253.25</v>
      </c>
      <c r="L17" s="87">
        <f t="shared" si="1"/>
        <v>597.66999999999996</v>
      </c>
      <c r="M17" s="88">
        <f t="shared" si="2"/>
        <v>0</v>
      </c>
      <c r="N17" s="89" t="str">
        <f t="shared" si="6"/>
        <v/>
      </c>
      <c r="O17" s="90">
        <f>Leistungswerte!$I$8</f>
        <v>0</v>
      </c>
      <c r="P17" s="90" t="str">
        <f t="shared" si="7"/>
        <v/>
      </c>
      <c r="Q17" s="90" t="str">
        <f t="shared" si="8"/>
        <v/>
      </c>
      <c r="R17" s="90" t="str">
        <f t="shared" si="9"/>
        <v/>
      </c>
      <c r="S17" s="76"/>
    </row>
    <row r="18" spans="2:19" ht="14.25" customHeight="1" x14ac:dyDescent="0.2">
      <c r="B18" s="230" t="s">
        <v>461</v>
      </c>
      <c r="C18" s="77" t="s">
        <v>9</v>
      </c>
      <c r="D18" s="78" t="s">
        <v>553</v>
      </c>
      <c r="E18" s="76" t="s">
        <v>18</v>
      </c>
      <c r="F18" s="77" t="s">
        <v>237</v>
      </c>
      <c r="G18" s="77" t="s">
        <v>445</v>
      </c>
      <c r="H18" s="76" t="s">
        <v>15</v>
      </c>
      <c r="I18" s="85">
        <v>6.48</v>
      </c>
      <c r="J18" s="74" t="str">
        <f t="shared" ref="J18" si="10">IF(G18="-","-",VLOOKUP(G18,LWE_1,4))</f>
        <v>5 x w</v>
      </c>
      <c r="K18" s="86">
        <f>IF(G18="-","",VLOOKUP(J18,Turnus!$B$2:$D$17,3,FALSE))</f>
        <v>253.25</v>
      </c>
      <c r="L18" s="87">
        <f t="shared" ref="L18" si="11">IF(K18="","",I18*K18)</f>
        <v>1641.0600000000002</v>
      </c>
      <c r="M18" s="88">
        <f t="shared" ref="M18" si="12">IF(G18="-","",VLOOKUP(G18,LWE_1,8,FALSE))</f>
        <v>0</v>
      </c>
      <c r="N18" s="89" t="str">
        <f t="shared" si="6"/>
        <v/>
      </c>
      <c r="O18" s="90">
        <f>Leistungswerte!$I$8</f>
        <v>0</v>
      </c>
      <c r="P18" s="90" t="str">
        <f t="shared" si="7"/>
        <v/>
      </c>
      <c r="Q18" s="90" t="str">
        <f t="shared" si="8"/>
        <v/>
      </c>
      <c r="R18" s="90" t="str">
        <f t="shared" si="9"/>
        <v/>
      </c>
      <c r="S18" s="76"/>
    </row>
    <row r="19" spans="2:19" ht="14.25" customHeight="1" x14ac:dyDescent="0.2">
      <c r="B19" s="230" t="s">
        <v>461</v>
      </c>
      <c r="C19" s="77" t="s">
        <v>9</v>
      </c>
      <c r="D19" s="78" t="s">
        <v>62</v>
      </c>
      <c r="E19" s="76" t="s">
        <v>18</v>
      </c>
      <c r="F19" s="77" t="s">
        <v>237</v>
      </c>
      <c r="G19" s="77" t="s">
        <v>445</v>
      </c>
      <c r="H19" s="76" t="s">
        <v>15</v>
      </c>
      <c r="I19" s="85">
        <v>2.16</v>
      </c>
      <c r="J19" s="74" t="str">
        <f t="shared" si="0"/>
        <v>5 x w</v>
      </c>
      <c r="K19" s="86">
        <f>IF(G19="-","",VLOOKUP(J19,Turnus!$B$2:$D$17,3,FALSE))</f>
        <v>253.25</v>
      </c>
      <c r="L19" s="87">
        <f t="shared" si="1"/>
        <v>547.02</v>
      </c>
      <c r="M19" s="88">
        <f t="shared" si="2"/>
        <v>0</v>
      </c>
      <c r="N19" s="89" t="str">
        <f t="shared" si="6"/>
        <v/>
      </c>
      <c r="O19" s="90">
        <f>Leistungswerte!$I$8</f>
        <v>0</v>
      </c>
      <c r="P19" s="90" t="str">
        <f t="shared" si="7"/>
        <v/>
      </c>
      <c r="Q19" s="90" t="str">
        <f t="shared" si="8"/>
        <v/>
      </c>
      <c r="R19" s="90" t="str">
        <f t="shared" si="9"/>
        <v/>
      </c>
      <c r="S19" s="76"/>
    </row>
    <row r="20" spans="2:19" ht="14.25" customHeight="1" x14ac:dyDescent="0.2">
      <c r="B20" s="230" t="s">
        <v>461</v>
      </c>
      <c r="C20" s="77" t="s">
        <v>9</v>
      </c>
      <c r="D20" s="78" t="s">
        <v>556</v>
      </c>
      <c r="E20" s="76" t="s">
        <v>18</v>
      </c>
      <c r="F20" s="77" t="s">
        <v>237</v>
      </c>
      <c r="G20" s="77" t="s">
        <v>445</v>
      </c>
      <c r="H20" s="76" t="s">
        <v>15</v>
      </c>
      <c r="I20" s="85">
        <v>7.7</v>
      </c>
      <c r="J20" s="74" t="str">
        <f t="shared" ref="J20" si="13">IF(G20="-","-",VLOOKUP(G20,LWE_1,4))</f>
        <v>5 x w</v>
      </c>
      <c r="K20" s="86">
        <f>IF(G20="-","",VLOOKUP(J20,Turnus!$B$2:$D$17,3,FALSE))</f>
        <v>253.25</v>
      </c>
      <c r="L20" s="87">
        <f t="shared" ref="L20" si="14">IF(K20="","",I20*K20)</f>
        <v>1950.0250000000001</v>
      </c>
      <c r="M20" s="88">
        <f t="shared" ref="M20" si="15">IF(G20="-","",VLOOKUP(G20,LWE_1,8,FALSE))</f>
        <v>0</v>
      </c>
      <c r="N20" s="89" t="str">
        <f t="shared" si="6"/>
        <v/>
      </c>
      <c r="O20" s="90">
        <f>Leistungswerte!$I$8</f>
        <v>0</v>
      </c>
      <c r="P20" s="90" t="str">
        <f t="shared" si="7"/>
        <v/>
      </c>
      <c r="Q20" s="90" t="str">
        <f t="shared" si="8"/>
        <v/>
      </c>
      <c r="R20" s="90" t="str">
        <f t="shared" si="9"/>
        <v/>
      </c>
      <c r="S20" s="76"/>
    </row>
    <row r="21" spans="2:19" ht="14.25" customHeight="1" x14ac:dyDescent="0.2">
      <c r="B21" s="230" t="s">
        <v>461</v>
      </c>
      <c r="C21" s="77" t="s">
        <v>9</v>
      </c>
      <c r="D21" s="78" t="s">
        <v>125</v>
      </c>
      <c r="E21" s="76" t="s">
        <v>23</v>
      </c>
      <c r="F21" s="77" t="s">
        <v>242</v>
      </c>
      <c r="G21" s="77" t="s">
        <v>24</v>
      </c>
      <c r="H21" s="76" t="s">
        <v>29</v>
      </c>
      <c r="I21" s="85">
        <v>8.1</v>
      </c>
      <c r="J21" s="74" t="str">
        <f t="shared" si="0"/>
        <v>1 x m</v>
      </c>
      <c r="K21" s="86">
        <f>IF(G21="-","",VLOOKUP(J21,Turnus!$B$2:$D$17,3,FALSE))</f>
        <v>12</v>
      </c>
      <c r="L21" s="87">
        <f t="shared" si="1"/>
        <v>97.199999999999989</v>
      </c>
      <c r="M21" s="88">
        <f t="shared" si="2"/>
        <v>0</v>
      </c>
      <c r="N21" s="89" t="str">
        <f t="shared" si="6"/>
        <v/>
      </c>
      <c r="O21" s="90">
        <f>Leistungswerte!$I$8</f>
        <v>0</v>
      </c>
      <c r="P21" s="90" t="str">
        <f t="shared" si="7"/>
        <v/>
      </c>
      <c r="Q21" s="90" t="str">
        <f t="shared" si="8"/>
        <v/>
      </c>
      <c r="R21" s="90" t="str">
        <f t="shared" si="9"/>
        <v/>
      </c>
      <c r="S21" s="76"/>
    </row>
    <row r="22" spans="2:19" ht="14.25" customHeight="1" x14ac:dyDescent="0.2">
      <c r="B22" s="230" t="s">
        <v>461</v>
      </c>
      <c r="C22" s="77" t="s">
        <v>9</v>
      </c>
      <c r="D22" s="78" t="s">
        <v>63</v>
      </c>
      <c r="E22" s="76" t="s">
        <v>34</v>
      </c>
      <c r="F22" s="77" t="s">
        <v>239</v>
      </c>
      <c r="G22" s="77" t="s">
        <v>21</v>
      </c>
      <c r="H22" s="76" t="s">
        <v>29</v>
      </c>
      <c r="I22" s="85">
        <v>16.48</v>
      </c>
      <c r="J22" s="74" t="str">
        <f t="shared" si="0"/>
        <v>2 x w</v>
      </c>
      <c r="K22" s="86">
        <f>IF(G22="-","",VLOOKUP(J22,Turnus!$B$2:$D$17,3,FALSE))</f>
        <v>104.35714285714286</v>
      </c>
      <c r="L22" s="87">
        <f t="shared" si="1"/>
        <v>1719.8057142857144</v>
      </c>
      <c r="M22" s="88">
        <f t="shared" si="2"/>
        <v>0</v>
      </c>
      <c r="N22" s="89" t="str">
        <f t="shared" si="6"/>
        <v/>
      </c>
      <c r="O22" s="90">
        <f>Leistungswerte!$I$8</f>
        <v>0</v>
      </c>
      <c r="P22" s="90" t="str">
        <f t="shared" si="7"/>
        <v/>
      </c>
      <c r="Q22" s="90" t="str">
        <f t="shared" si="8"/>
        <v/>
      </c>
      <c r="R22" s="90" t="str">
        <f t="shared" si="9"/>
        <v/>
      </c>
      <c r="S22" s="76"/>
    </row>
    <row r="23" spans="2:19" ht="14.25" customHeight="1" x14ac:dyDescent="0.2">
      <c r="B23" s="230" t="s">
        <v>461</v>
      </c>
      <c r="C23" s="77" t="s">
        <v>9</v>
      </c>
      <c r="D23" s="78" t="s">
        <v>64</v>
      </c>
      <c r="E23" s="76" t="s">
        <v>34</v>
      </c>
      <c r="F23" s="77" t="s">
        <v>239</v>
      </c>
      <c r="G23" s="77" t="s">
        <v>21</v>
      </c>
      <c r="H23" s="76" t="s">
        <v>29</v>
      </c>
      <c r="I23" s="85">
        <v>37.369999999999997</v>
      </c>
      <c r="J23" s="74" t="str">
        <f t="shared" si="0"/>
        <v>2 x w</v>
      </c>
      <c r="K23" s="86">
        <f>IF(G23="-","",VLOOKUP(J23,Turnus!$B$2:$D$17,3,FALSE))</f>
        <v>104.35714285714286</v>
      </c>
      <c r="L23" s="87">
        <f t="shared" si="1"/>
        <v>3899.8264285714286</v>
      </c>
      <c r="M23" s="88">
        <f t="shared" si="2"/>
        <v>0</v>
      </c>
      <c r="N23" s="89" t="str">
        <f t="shared" si="6"/>
        <v/>
      </c>
      <c r="O23" s="90">
        <f>Leistungswerte!$I$8</f>
        <v>0</v>
      </c>
      <c r="P23" s="90" t="str">
        <f t="shared" si="7"/>
        <v/>
      </c>
      <c r="Q23" s="90" t="str">
        <f t="shared" si="8"/>
        <v/>
      </c>
      <c r="R23" s="90" t="str">
        <f t="shared" si="9"/>
        <v/>
      </c>
      <c r="S23" s="76"/>
    </row>
    <row r="24" spans="2:19" ht="14.25" customHeight="1" x14ac:dyDescent="0.2">
      <c r="B24" s="230" t="s">
        <v>461</v>
      </c>
      <c r="C24" s="77" t="s">
        <v>9</v>
      </c>
      <c r="D24" s="78" t="s">
        <v>65</v>
      </c>
      <c r="E24" s="76" t="s">
        <v>34</v>
      </c>
      <c r="F24" s="77" t="s">
        <v>239</v>
      </c>
      <c r="G24" s="77" t="s">
        <v>21</v>
      </c>
      <c r="H24" s="76" t="s">
        <v>29</v>
      </c>
      <c r="I24" s="85">
        <v>20.12</v>
      </c>
      <c r="J24" s="74" t="str">
        <f t="shared" si="0"/>
        <v>2 x w</v>
      </c>
      <c r="K24" s="86">
        <f>IF(G24="-","",VLOOKUP(J24,Turnus!$B$2:$D$17,3,FALSE))</f>
        <v>104.35714285714286</v>
      </c>
      <c r="L24" s="87">
        <f t="shared" si="1"/>
        <v>2099.6657142857143</v>
      </c>
      <c r="M24" s="88">
        <f t="shared" si="2"/>
        <v>0</v>
      </c>
      <c r="N24" s="89" t="str">
        <f t="shared" si="6"/>
        <v/>
      </c>
      <c r="O24" s="90">
        <f>Leistungswerte!$I$8</f>
        <v>0</v>
      </c>
      <c r="P24" s="90" t="str">
        <f t="shared" si="7"/>
        <v/>
      </c>
      <c r="Q24" s="90" t="str">
        <f t="shared" si="8"/>
        <v/>
      </c>
      <c r="R24" s="90" t="str">
        <f t="shared" si="9"/>
        <v/>
      </c>
      <c r="S24" s="76"/>
    </row>
    <row r="25" spans="2:19" ht="14.25" customHeight="1" x14ac:dyDescent="0.2">
      <c r="B25" s="230" t="s">
        <v>461</v>
      </c>
      <c r="C25" s="77" t="s">
        <v>27</v>
      </c>
      <c r="D25" s="78" t="s">
        <v>109</v>
      </c>
      <c r="E25" s="76" t="s">
        <v>11</v>
      </c>
      <c r="F25" s="77" t="s">
        <v>240</v>
      </c>
      <c r="G25" s="77" t="s">
        <v>177</v>
      </c>
      <c r="H25" s="76" t="s">
        <v>29</v>
      </c>
      <c r="I25" s="85">
        <v>29.49</v>
      </c>
      <c r="J25" s="74" t="str">
        <f t="shared" si="0"/>
        <v>2,5 x w</v>
      </c>
      <c r="K25" s="86">
        <f>IF(G25="-","",VLOOKUP(J25,Turnus!$B$2:$D$17,3,FALSE))</f>
        <v>130.44642857142858</v>
      </c>
      <c r="L25" s="87">
        <f t="shared" si="1"/>
        <v>3846.8651785714287</v>
      </c>
      <c r="M25" s="88">
        <f t="shared" si="2"/>
        <v>0</v>
      </c>
      <c r="N25" s="89" t="str">
        <f t="shared" si="6"/>
        <v/>
      </c>
      <c r="O25" s="90">
        <f>Leistungswerte!$I$8</f>
        <v>0</v>
      </c>
      <c r="P25" s="90" t="str">
        <f t="shared" si="7"/>
        <v/>
      </c>
      <c r="Q25" s="90" t="str">
        <f t="shared" si="8"/>
        <v/>
      </c>
      <c r="R25" s="90" t="str">
        <f t="shared" si="9"/>
        <v/>
      </c>
      <c r="S25" s="76"/>
    </row>
    <row r="26" spans="2:19" ht="14.25" customHeight="1" x14ac:dyDescent="0.2">
      <c r="B26" s="230" t="s">
        <v>461</v>
      </c>
      <c r="C26" s="77" t="s">
        <v>27</v>
      </c>
      <c r="D26" s="78" t="s">
        <v>578</v>
      </c>
      <c r="E26" s="76" t="s">
        <v>17</v>
      </c>
      <c r="F26" s="77" t="s">
        <v>238</v>
      </c>
      <c r="G26" s="77" t="s">
        <v>174</v>
      </c>
      <c r="H26" s="76" t="s">
        <v>15</v>
      </c>
      <c r="I26" s="85">
        <v>8.26</v>
      </c>
      <c r="J26" s="74" t="str">
        <f t="shared" si="0"/>
        <v>2,5 x w</v>
      </c>
      <c r="K26" s="86">
        <f>IF(G26="-","",VLOOKUP(J26,Turnus!$B$2:$D$17,3,FALSE))</f>
        <v>130.44642857142858</v>
      </c>
      <c r="L26" s="87">
        <f t="shared" si="1"/>
        <v>1077.4875000000002</v>
      </c>
      <c r="M26" s="88">
        <f t="shared" si="2"/>
        <v>0</v>
      </c>
      <c r="N26" s="89" t="str">
        <f t="shared" si="6"/>
        <v/>
      </c>
      <c r="O26" s="90">
        <f>Leistungswerte!$I$8</f>
        <v>0</v>
      </c>
      <c r="P26" s="90" t="str">
        <f t="shared" si="7"/>
        <v/>
      </c>
      <c r="Q26" s="90" t="str">
        <f t="shared" si="8"/>
        <v/>
      </c>
      <c r="R26" s="90" t="str">
        <f t="shared" si="9"/>
        <v/>
      </c>
      <c r="S26" s="76"/>
    </row>
    <row r="27" spans="2:19" ht="14.25" customHeight="1" x14ac:dyDescent="0.2">
      <c r="B27" s="230" t="s">
        <v>461</v>
      </c>
      <c r="C27" s="77" t="s">
        <v>27</v>
      </c>
      <c r="D27" s="79" t="s">
        <v>69</v>
      </c>
      <c r="E27" s="76" t="s">
        <v>22</v>
      </c>
      <c r="F27" s="77" t="s">
        <v>236</v>
      </c>
      <c r="G27" s="77" t="s">
        <v>411</v>
      </c>
      <c r="H27" s="76" t="s">
        <v>50</v>
      </c>
      <c r="I27" s="85">
        <v>14.28</v>
      </c>
      <c r="J27" s="74" t="str">
        <f t="shared" si="0"/>
        <v>1 x w</v>
      </c>
      <c r="K27" s="86">
        <f>IF(G27="-","",VLOOKUP(J27,Turnus!$B$2:$D$17,3,FALSE))</f>
        <v>52.178571428571431</v>
      </c>
      <c r="L27" s="87">
        <f t="shared" si="1"/>
        <v>745.11</v>
      </c>
      <c r="M27" s="88">
        <f t="shared" si="2"/>
        <v>0</v>
      </c>
      <c r="N27" s="89" t="str">
        <f t="shared" si="6"/>
        <v/>
      </c>
      <c r="O27" s="90">
        <f>Leistungswerte!$I$8</f>
        <v>0</v>
      </c>
      <c r="P27" s="90" t="str">
        <f t="shared" si="7"/>
        <v/>
      </c>
      <c r="Q27" s="90" t="str">
        <f t="shared" si="8"/>
        <v/>
      </c>
      <c r="R27" s="90" t="str">
        <f t="shared" si="9"/>
        <v/>
      </c>
      <c r="S27" s="76"/>
    </row>
    <row r="28" spans="2:19" ht="14.25" customHeight="1" x14ac:dyDescent="0.2">
      <c r="B28" s="230" t="s">
        <v>461</v>
      </c>
      <c r="C28" s="77" t="s">
        <v>27</v>
      </c>
      <c r="D28" s="79" t="s">
        <v>579</v>
      </c>
      <c r="E28" s="76" t="s">
        <v>19</v>
      </c>
      <c r="F28" s="77" t="s">
        <v>401</v>
      </c>
      <c r="G28" s="77" t="s">
        <v>415</v>
      </c>
      <c r="H28" s="76" t="s">
        <v>29</v>
      </c>
      <c r="I28" s="85">
        <v>2.91</v>
      </c>
      <c r="J28" s="74" t="str">
        <f t="shared" si="0"/>
        <v>2 x m</v>
      </c>
      <c r="K28" s="86">
        <f>IF(G28="-","",VLOOKUP(J28,Turnus!$B$2:$D$17,3,FALSE))</f>
        <v>24</v>
      </c>
      <c r="L28" s="87">
        <f t="shared" si="1"/>
        <v>69.84</v>
      </c>
      <c r="M28" s="88">
        <f t="shared" si="2"/>
        <v>0</v>
      </c>
      <c r="N28" s="89" t="str">
        <f t="shared" si="6"/>
        <v/>
      </c>
      <c r="O28" s="90">
        <f>Leistungswerte!$I$8</f>
        <v>0</v>
      </c>
      <c r="P28" s="90" t="str">
        <f t="shared" si="7"/>
        <v/>
      </c>
      <c r="Q28" s="90" t="str">
        <f t="shared" si="8"/>
        <v/>
      </c>
      <c r="R28" s="90" t="str">
        <f t="shared" si="9"/>
        <v/>
      </c>
      <c r="S28" s="76"/>
    </row>
    <row r="29" spans="2:19" ht="14.25" customHeight="1" x14ac:dyDescent="0.2">
      <c r="B29" s="230" t="s">
        <v>461</v>
      </c>
      <c r="C29" s="77" t="s">
        <v>27</v>
      </c>
      <c r="D29" s="79" t="s">
        <v>70</v>
      </c>
      <c r="E29" s="76" t="s">
        <v>22</v>
      </c>
      <c r="F29" s="77" t="s">
        <v>236</v>
      </c>
      <c r="G29" s="77" t="s">
        <v>411</v>
      </c>
      <c r="H29" s="76" t="s">
        <v>50</v>
      </c>
      <c r="I29" s="85">
        <v>16.399999999999999</v>
      </c>
      <c r="J29" s="74" t="str">
        <f t="shared" si="0"/>
        <v>1 x w</v>
      </c>
      <c r="K29" s="86">
        <f>IF(G29="-","",VLOOKUP(J29,Turnus!$B$2:$D$17,3,FALSE))</f>
        <v>52.178571428571431</v>
      </c>
      <c r="L29" s="87">
        <f t="shared" si="1"/>
        <v>855.7285714285714</v>
      </c>
      <c r="M29" s="88">
        <f t="shared" si="2"/>
        <v>0</v>
      </c>
      <c r="N29" s="89" t="str">
        <f t="shared" si="6"/>
        <v/>
      </c>
      <c r="O29" s="90">
        <f>Leistungswerte!$I$8</f>
        <v>0</v>
      </c>
      <c r="P29" s="90" t="str">
        <f t="shared" si="7"/>
        <v/>
      </c>
      <c r="Q29" s="90" t="str">
        <f t="shared" si="8"/>
        <v/>
      </c>
      <c r="R29" s="90" t="str">
        <f t="shared" si="9"/>
        <v/>
      </c>
      <c r="S29" s="76"/>
    </row>
    <row r="30" spans="2:19" ht="14.25" customHeight="1" x14ac:dyDescent="0.2">
      <c r="B30" s="230" t="s">
        <v>461</v>
      </c>
      <c r="C30" s="77" t="s">
        <v>27</v>
      </c>
      <c r="D30" s="79" t="s">
        <v>71</v>
      </c>
      <c r="E30" s="76" t="s">
        <v>22</v>
      </c>
      <c r="F30" s="77" t="s">
        <v>236</v>
      </c>
      <c r="G30" s="77" t="s">
        <v>411</v>
      </c>
      <c r="H30" s="76" t="s">
        <v>50</v>
      </c>
      <c r="I30" s="85">
        <v>16.04</v>
      </c>
      <c r="J30" s="74" t="str">
        <f t="shared" si="0"/>
        <v>1 x w</v>
      </c>
      <c r="K30" s="86">
        <f>IF(G30="-","",VLOOKUP(J30,Turnus!$B$2:$D$17,3,FALSE))</f>
        <v>52.178571428571431</v>
      </c>
      <c r="L30" s="87">
        <f t="shared" si="1"/>
        <v>836.94428571428568</v>
      </c>
      <c r="M30" s="88">
        <f t="shared" si="2"/>
        <v>0</v>
      </c>
      <c r="N30" s="89" t="str">
        <f t="shared" si="6"/>
        <v/>
      </c>
      <c r="O30" s="90">
        <f>Leistungswerte!$I$8</f>
        <v>0</v>
      </c>
      <c r="P30" s="90" t="str">
        <f t="shared" si="7"/>
        <v/>
      </c>
      <c r="Q30" s="90" t="str">
        <f t="shared" si="8"/>
        <v/>
      </c>
      <c r="R30" s="90" t="str">
        <f t="shared" si="9"/>
        <v/>
      </c>
      <c r="S30" s="76"/>
    </row>
    <row r="31" spans="2:19" ht="14.25" customHeight="1" x14ac:dyDescent="0.2">
      <c r="B31" s="230" t="s">
        <v>461</v>
      </c>
      <c r="C31" s="77" t="s">
        <v>27</v>
      </c>
      <c r="D31" s="79" t="s">
        <v>580</v>
      </c>
      <c r="E31" s="76" t="s">
        <v>22</v>
      </c>
      <c r="F31" s="74" t="s">
        <v>236</v>
      </c>
      <c r="G31" s="74" t="s">
        <v>411</v>
      </c>
      <c r="H31" s="76" t="s">
        <v>50</v>
      </c>
      <c r="I31" s="85">
        <v>21.83</v>
      </c>
      <c r="J31" s="74" t="str">
        <f t="shared" si="0"/>
        <v>1 x w</v>
      </c>
      <c r="K31" s="86">
        <f>IF(G31="-","",VLOOKUP(J31,Turnus!$B$2:$D$17,3,FALSE))</f>
        <v>52.178571428571431</v>
      </c>
      <c r="L31" s="87">
        <f t="shared" si="1"/>
        <v>1139.0582142857143</v>
      </c>
      <c r="M31" s="88">
        <f t="shared" si="2"/>
        <v>0</v>
      </c>
      <c r="N31" s="89" t="str">
        <f t="shared" si="6"/>
        <v/>
      </c>
      <c r="O31" s="90">
        <f>Leistungswerte!$I$8</f>
        <v>0</v>
      </c>
      <c r="P31" s="90" t="str">
        <f t="shared" si="7"/>
        <v/>
      </c>
      <c r="Q31" s="90" t="str">
        <f t="shared" si="8"/>
        <v/>
      </c>
      <c r="R31" s="90" t="str">
        <f t="shared" si="9"/>
        <v/>
      </c>
      <c r="S31" s="76"/>
    </row>
    <row r="32" spans="2:19" ht="14.25" customHeight="1" x14ac:dyDescent="0.2">
      <c r="B32" s="230" t="s">
        <v>461</v>
      </c>
      <c r="C32" s="77" t="s">
        <v>27</v>
      </c>
      <c r="D32" s="79" t="s">
        <v>72</v>
      </c>
      <c r="E32" s="76" t="s">
        <v>22</v>
      </c>
      <c r="F32" s="77" t="s">
        <v>236</v>
      </c>
      <c r="G32" s="77" t="s">
        <v>411</v>
      </c>
      <c r="H32" s="76" t="s">
        <v>50</v>
      </c>
      <c r="I32" s="85">
        <v>22.17</v>
      </c>
      <c r="J32" s="74" t="str">
        <f t="shared" si="0"/>
        <v>1 x w</v>
      </c>
      <c r="K32" s="86">
        <f>IF(G32="-","",VLOOKUP(J32,Turnus!$B$2:$D$17,3,FALSE))</f>
        <v>52.178571428571431</v>
      </c>
      <c r="L32" s="87">
        <f t="shared" si="1"/>
        <v>1156.7989285714286</v>
      </c>
      <c r="M32" s="88">
        <f t="shared" si="2"/>
        <v>0</v>
      </c>
      <c r="N32" s="89" t="str">
        <f t="shared" si="6"/>
        <v/>
      </c>
      <c r="O32" s="90">
        <f>Leistungswerte!$I$8</f>
        <v>0</v>
      </c>
      <c r="P32" s="90" t="str">
        <f t="shared" si="7"/>
        <v/>
      </c>
      <c r="Q32" s="90" t="str">
        <f t="shared" si="8"/>
        <v/>
      </c>
      <c r="R32" s="90" t="str">
        <f t="shared" si="9"/>
        <v/>
      </c>
      <c r="S32" s="76"/>
    </row>
    <row r="33" spans="2:19" ht="14.25" customHeight="1" x14ac:dyDescent="0.2">
      <c r="B33" s="230" t="s">
        <v>461</v>
      </c>
      <c r="C33" s="77" t="s">
        <v>27</v>
      </c>
      <c r="D33" s="78" t="s">
        <v>560</v>
      </c>
      <c r="E33" s="76" t="s">
        <v>22</v>
      </c>
      <c r="F33" s="77" t="s">
        <v>236</v>
      </c>
      <c r="G33" s="77" t="s">
        <v>411</v>
      </c>
      <c r="H33" s="76" t="s">
        <v>50</v>
      </c>
      <c r="I33" s="85">
        <v>22.17</v>
      </c>
      <c r="J33" s="74" t="str">
        <f t="shared" si="0"/>
        <v>1 x w</v>
      </c>
      <c r="K33" s="86">
        <f>IF(G33="-","",VLOOKUP(J33,Turnus!$B$2:$D$17,3,FALSE))</f>
        <v>52.178571428571431</v>
      </c>
      <c r="L33" s="87">
        <f t="shared" si="1"/>
        <v>1156.7989285714286</v>
      </c>
      <c r="M33" s="88">
        <f t="shared" si="2"/>
        <v>0</v>
      </c>
      <c r="N33" s="89" t="str">
        <f t="shared" si="6"/>
        <v/>
      </c>
      <c r="O33" s="90">
        <f>Leistungswerte!$I$8</f>
        <v>0</v>
      </c>
      <c r="P33" s="90" t="str">
        <f t="shared" si="7"/>
        <v/>
      </c>
      <c r="Q33" s="90" t="str">
        <f t="shared" si="8"/>
        <v/>
      </c>
      <c r="R33" s="90" t="str">
        <f t="shared" si="9"/>
        <v/>
      </c>
      <c r="S33" s="76"/>
    </row>
    <row r="34" spans="2:19" ht="14.25" customHeight="1" x14ac:dyDescent="0.2">
      <c r="B34" s="230" t="s">
        <v>461</v>
      </c>
      <c r="C34" s="77" t="s">
        <v>27</v>
      </c>
      <c r="D34" s="78" t="s">
        <v>73</v>
      </c>
      <c r="E34" s="76" t="s">
        <v>22</v>
      </c>
      <c r="F34" s="77" t="s">
        <v>236</v>
      </c>
      <c r="G34" s="77" t="s">
        <v>411</v>
      </c>
      <c r="H34" s="76" t="s">
        <v>50</v>
      </c>
      <c r="I34" s="85">
        <v>5.71</v>
      </c>
      <c r="J34" s="74" t="str">
        <f t="shared" si="0"/>
        <v>1 x w</v>
      </c>
      <c r="K34" s="86">
        <f>IF(G34="-","",VLOOKUP(J34,Turnus!$B$2:$D$17,3,FALSE))</f>
        <v>52.178571428571431</v>
      </c>
      <c r="L34" s="87">
        <f t="shared" si="1"/>
        <v>297.93964285714287</v>
      </c>
      <c r="M34" s="88">
        <f t="shared" si="2"/>
        <v>0</v>
      </c>
      <c r="N34" s="89" t="str">
        <f t="shared" si="6"/>
        <v/>
      </c>
      <c r="O34" s="90">
        <f>Leistungswerte!$I$8</f>
        <v>0</v>
      </c>
      <c r="P34" s="90" t="str">
        <f t="shared" si="7"/>
        <v/>
      </c>
      <c r="Q34" s="90" t="str">
        <f t="shared" si="8"/>
        <v/>
      </c>
      <c r="R34" s="90" t="str">
        <f t="shared" si="9"/>
        <v/>
      </c>
      <c r="S34" s="76"/>
    </row>
    <row r="35" spans="2:19" ht="14.25" customHeight="1" x14ac:dyDescent="0.2">
      <c r="B35" s="230" t="s">
        <v>461</v>
      </c>
      <c r="C35" s="77" t="s">
        <v>27</v>
      </c>
      <c r="D35" s="78" t="s">
        <v>74</v>
      </c>
      <c r="E35" s="76" t="s">
        <v>22</v>
      </c>
      <c r="F35" s="80" t="s">
        <v>236</v>
      </c>
      <c r="G35" s="77" t="s">
        <v>411</v>
      </c>
      <c r="H35" s="76" t="s">
        <v>15</v>
      </c>
      <c r="I35" s="85">
        <v>16</v>
      </c>
      <c r="J35" s="74" t="str">
        <f t="shared" si="0"/>
        <v>1 x w</v>
      </c>
      <c r="K35" s="86">
        <f>IF(G35="-","",VLOOKUP(J35,Turnus!$B$2:$D$17,3,FALSE))</f>
        <v>52.178571428571431</v>
      </c>
      <c r="L35" s="87">
        <f t="shared" si="1"/>
        <v>834.85714285714289</v>
      </c>
      <c r="M35" s="88">
        <f t="shared" si="2"/>
        <v>0</v>
      </c>
      <c r="N35" s="89" t="str">
        <f t="shared" si="6"/>
        <v/>
      </c>
      <c r="O35" s="90">
        <f>Leistungswerte!$I$8</f>
        <v>0</v>
      </c>
      <c r="P35" s="90" t="str">
        <f t="shared" si="7"/>
        <v/>
      </c>
      <c r="Q35" s="90" t="str">
        <f t="shared" si="8"/>
        <v/>
      </c>
      <c r="R35" s="90" t="str">
        <f t="shared" si="9"/>
        <v/>
      </c>
      <c r="S35" s="76"/>
    </row>
    <row r="36" spans="2:19" ht="14.25" customHeight="1" x14ac:dyDescent="0.2">
      <c r="B36" s="230" t="s">
        <v>461</v>
      </c>
      <c r="C36" s="77" t="s">
        <v>27</v>
      </c>
      <c r="D36" s="78" t="s">
        <v>75</v>
      </c>
      <c r="E36" s="76" t="s">
        <v>465</v>
      </c>
      <c r="F36" s="77" t="s">
        <v>236</v>
      </c>
      <c r="G36" s="77" t="s">
        <v>411</v>
      </c>
      <c r="H36" s="76" t="s">
        <v>49</v>
      </c>
      <c r="I36" s="85">
        <v>17.850000000000001</v>
      </c>
      <c r="J36" s="74" t="str">
        <f t="shared" si="0"/>
        <v>1 x w</v>
      </c>
      <c r="K36" s="86">
        <f>IF(G36="-","",VLOOKUP(J36,Turnus!$B$2:$D$17,3,FALSE))</f>
        <v>52.178571428571431</v>
      </c>
      <c r="L36" s="87">
        <f t="shared" si="1"/>
        <v>931.38750000000016</v>
      </c>
      <c r="M36" s="88">
        <f t="shared" si="2"/>
        <v>0</v>
      </c>
      <c r="N36" s="89" t="str">
        <f t="shared" si="6"/>
        <v/>
      </c>
      <c r="O36" s="90">
        <f>Leistungswerte!$I$8</f>
        <v>0</v>
      </c>
      <c r="P36" s="90" t="str">
        <f t="shared" si="7"/>
        <v/>
      </c>
      <c r="Q36" s="90" t="str">
        <f t="shared" si="8"/>
        <v/>
      </c>
      <c r="R36" s="90" t="str">
        <f t="shared" si="9"/>
        <v/>
      </c>
      <c r="S36" s="76"/>
    </row>
    <row r="37" spans="2:19" ht="14.25" customHeight="1" x14ac:dyDescent="0.2">
      <c r="B37" s="230" t="s">
        <v>461</v>
      </c>
      <c r="C37" s="77" t="s">
        <v>27</v>
      </c>
      <c r="D37" s="78" t="s">
        <v>581</v>
      </c>
      <c r="E37" s="76" t="s">
        <v>465</v>
      </c>
      <c r="F37" s="77" t="s">
        <v>236</v>
      </c>
      <c r="G37" s="77" t="s">
        <v>411</v>
      </c>
      <c r="H37" s="76" t="s">
        <v>49</v>
      </c>
      <c r="I37" s="85">
        <v>20</v>
      </c>
      <c r="J37" s="74" t="str">
        <f t="shared" si="0"/>
        <v>1 x w</v>
      </c>
      <c r="K37" s="86">
        <f>IF(G37="-","",VLOOKUP(J37,Turnus!$B$2:$D$17,3,FALSE))</f>
        <v>52.178571428571431</v>
      </c>
      <c r="L37" s="87">
        <f t="shared" si="1"/>
        <v>1043.5714285714287</v>
      </c>
      <c r="M37" s="88">
        <f t="shared" si="2"/>
        <v>0</v>
      </c>
      <c r="N37" s="89" t="str">
        <f t="shared" si="6"/>
        <v/>
      </c>
      <c r="O37" s="90">
        <f>Leistungswerte!$I$8</f>
        <v>0</v>
      </c>
      <c r="P37" s="90" t="str">
        <f t="shared" si="7"/>
        <v/>
      </c>
      <c r="Q37" s="90" t="str">
        <f t="shared" si="8"/>
        <v/>
      </c>
      <c r="R37" s="90" t="str">
        <f t="shared" si="9"/>
        <v/>
      </c>
      <c r="S37" s="76"/>
    </row>
    <row r="38" spans="2:19" ht="14.25" customHeight="1" x14ac:dyDescent="0.2">
      <c r="B38" s="230" t="s">
        <v>461</v>
      </c>
      <c r="C38" s="77" t="s">
        <v>27</v>
      </c>
      <c r="D38" s="78" t="s">
        <v>76</v>
      </c>
      <c r="E38" s="76" t="s">
        <v>18</v>
      </c>
      <c r="F38" s="77" t="s">
        <v>237</v>
      </c>
      <c r="G38" s="77" t="s">
        <v>444</v>
      </c>
      <c r="H38" s="76" t="s">
        <v>29</v>
      </c>
      <c r="I38" s="85">
        <v>2.59</v>
      </c>
      <c r="J38" s="74" t="str">
        <f t="shared" si="0"/>
        <v>2 x w</v>
      </c>
      <c r="K38" s="86">
        <f>IF(G38="-","",VLOOKUP(J38,Turnus!$B$2:$D$17,3,FALSE))</f>
        <v>104.35714285714286</v>
      </c>
      <c r="L38" s="87">
        <f t="shared" si="1"/>
        <v>270.28499999999997</v>
      </c>
      <c r="M38" s="88">
        <f t="shared" si="2"/>
        <v>0</v>
      </c>
      <c r="N38" s="89" t="str">
        <f t="shared" si="6"/>
        <v/>
      </c>
      <c r="O38" s="90">
        <f>Leistungswerte!$I$8</f>
        <v>0</v>
      </c>
      <c r="P38" s="90" t="str">
        <f t="shared" si="7"/>
        <v/>
      </c>
      <c r="Q38" s="90" t="str">
        <f t="shared" si="8"/>
        <v/>
      </c>
      <c r="R38" s="90" t="str">
        <f t="shared" si="9"/>
        <v/>
      </c>
      <c r="S38" s="76"/>
    </row>
    <row r="39" spans="2:19" ht="14.25" customHeight="1" x14ac:dyDescent="0.2">
      <c r="B39" s="230" t="s">
        <v>461</v>
      </c>
      <c r="C39" s="77" t="s">
        <v>35</v>
      </c>
      <c r="D39" s="78" t="s">
        <v>466</v>
      </c>
      <c r="E39" s="76" t="s">
        <v>11</v>
      </c>
      <c r="F39" s="77" t="s">
        <v>240</v>
      </c>
      <c r="G39" s="77" t="s">
        <v>177</v>
      </c>
      <c r="H39" s="76" t="s">
        <v>463</v>
      </c>
      <c r="I39" s="85">
        <v>5.0999999999999996</v>
      </c>
      <c r="J39" s="74" t="str">
        <f t="shared" si="0"/>
        <v>2,5 x w</v>
      </c>
      <c r="K39" s="86">
        <f>IF(G39="-","",VLOOKUP(J39,Turnus!$B$2:$D$17,3,FALSE))</f>
        <v>130.44642857142858</v>
      </c>
      <c r="L39" s="87">
        <f t="shared" si="1"/>
        <v>665.27678571428578</v>
      </c>
      <c r="M39" s="88">
        <f t="shared" si="2"/>
        <v>0</v>
      </c>
      <c r="N39" s="89" t="str">
        <f t="shared" si="6"/>
        <v/>
      </c>
      <c r="O39" s="90">
        <f>Leistungswerte!$I$8</f>
        <v>0</v>
      </c>
      <c r="P39" s="90" t="str">
        <f t="shared" si="7"/>
        <v/>
      </c>
      <c r="Q39" s="90" t="str">
        <f t="shared" si="8"/>
        <v/>
      </c>
      <c r="R39" s="90" t="str">
        <f t="shared" si="9"/>
        <v/>
      </c>
      <c r="S39" s="76"/>
    </row>
    <row r="40" spans="2:19" ht="14.25" customHeight="1" x14ac:dyDescent="0.2">
      <c r="B40" s="230" t="s">
        <v>461</v>
      </c>
      <c r="C40" s="77" t="s">
        <v>35</v>
      </c>
      <c r="D40" s="78" t="s">
        <v>37</v>
      </c>
      <c r="E40" s="76" t="s">
        <v>17</v>
      </c>
      <c r="F40" s="77" t="s">
        <v>238</v>
      </c>
      <c r="G40" s="77" t="s">
        <v>174</v>
      </c>
      <c r="H40" s="76" t="s">
        <v>49</v>
      </c>
      <c r="I40" s="85">
        <v>12.25</v>
      </c>
      <c r="J40" s="74" t="str">
        <f t="shared" si="0"/>
        <v>2,5 x w</v>
      </c>
      <c r="K40" s="86">
        <f>IF(G40="-","",VLOOKUP(J40,Turnus!$B$2:$D$17,3,FALSE))</f>
        <v>130.44642857142858</v>
      </c>
      <c r="L40" s="87">
        <f t="shared" si="1"/>
        <v>1597.9687500000002</v>
      </c>
      <c r="M40" s="88">
        <f t="shared" si="2"/>
        <v>0</v>
      </c>
      <c r="N40" s="89" t="str">
        <f t="shared" si="6"/>
        <v/>
      </c>
      <c r="O40" s="90">
        <f>Leistungswerte!$I$8</f>
        <v>0</v>
      </c>
      <c r="P40" s="90" t="str">
        <f t="shared" si="7"/>
        <v/>
      </c>
      <c r="Q40" s="90" t="str">
        <f t="shared" si="8"/>
        <v/>
      </c>
      <c r="R40" s="90" t="str">
        <f t="shared" si="9"/>
        <v/>
      </c>
      <c r="S40" s="76"/>
    </row>
    <row r="41" spans="2:19" ht="14.25" customHeight="1" x14ac:dyDescent="0.2">
      <c r="B41" s="230" t="s">
        <v>461</v>
      </c>
      <c r="C41" s="77" t="s">
        <v>35</v>
      </c>
      <c r="D41" s="78" t="s">
        <v>119</v>
      </c>
      <c r="E41" s="76" t="s">
        <v>22</v>
      </c>
      <c r="F41" s="77" t="s">
        <v>236</v>
      </c>
      <c r="G41" s="77" t="s">
        <v>411</v>
      </c>
      <c r="H41" s="76" t="s">
        <v>49</v>
      </c>
      <c r="I41" s="85">
        <v>14.25</v>
      </c>
      <c r="J41" s="74" t="str">
        <f t="shared" si="0"/>
        <v>1 x w</v>
      </c>
      <c r="K41" s="86">
        <f>IF(G41="-","",VLOOKUP(J41,Turnus!$B$2:$D$17,3,FALSE))</f>
        <v>52.178571428571431</v>
      </c>
      <c r="L41" s="87">
        <f t="shared" si="1"/>
        <v>743.54464285714289</v>
      </c>
      <c r="M41" s="88">
        <f t="shared" si="2"/>
        <v>0</v>
      </c>
      <c r="N41" s="89" t="str">
        <f t="shared" si="6"/>
        <v/>
      </c>
      <c r="O41" s="90">
        <f>Leistungswerte!$I$8</f>
        <v>0</v>
      </c>
      <c r="P41" s="90" t="str">
        <f t="shared" si="7"/>
        <v/>
      </c>
      <c r="Q41" s="90" t="str">
        <f t="shared" si="8"/>
        <v/>
      </c>
      <c r="R41" s="90" t="str">
        <f t="shared" si="9"/>
        <v/>
      </c>
      <c r="S41" s="76"/>
    </row>
    <row r="42" spans="2:19" ht="14.25" customHeight="1" x14ac:dyDescent="0.2">
      <c r="B42" s="230" t="s">
        <v>467</v>
      </c>
      <c r="C42" s="77" t="s">
        <v>9</v>
      </c>
      <c r="D42" s="78" t="s">
        <v>57</v>
      </c>
      <c r="E42" s="76" t="s">
        <v>11</v>
      </c>
      <c r="F42" s="77" t="s">
        <v>240</v>
      </c>
      <c r="G42" s="77" t="s">
        <v>176</v>
      </c>
      <c r="H42" s="76" t="s">
        <v>29</v>
      </c>
      <c r="I42" s="85">
        <v>26.37</v>
      </c>
      <c r="J42" s="74" t="str">
        <f t="shared" si="0"/>
        <v>5 x w</v>
      </c>
      <c r="K42" s="86">
        <f>IF(G42="-","",VLOOKUP(J42,Turnus!$B$2:$D$17,3,FALSE))</f>
        <v>253.25</v>
      </c>
      <c r="L42" s="87">
        <f t="shared" si="1"/>
        <v>6678.2025000000003</v>
      </c>
      <c r="M42" s="88">
        <f t="shared" si="2"/>
        <v>0</v>
      </c>
      <c r="N42" s="89" t="str">
        <f t="shared" si="6"/>
        <v/>
      </c>
      <c r="O42" s="90">
        <f>Leistungswerte!$I$8</f>
        <v>0</v>
      </c>
      <c r="P42" s="90" t="str">
        <f t="shared" si="7"/>
        <v/>
      </c>
      <c r="Q42" s="90" t="str">
        <f t="shared" si="8"/>
        <v/>
      </c>
      <c r="R42" s="90" t="str">
        <f t="shared" si="9"/>
        <v/>
      </c>
      <c r="S42" s="76"/>
    </row>
    <row r="43" spans="2:19" ht="14.25" customHeight="1" x14ac:dyDescent="0.2">
      <c r="B43" s="230" t="s">
        <v>467</v>
      </c>
      <c r="C43" s="77" t="s">
        <v>9</v>
      </c>
      <c r="D43" s="78" t="s">
        <v>433</v>
      </c>
      <c r="E43" s="76" t="s">
        <v>17</v>
      </c>
      <c r="F43" s="77" t="s">
        <v>238</v>
      </c>
      <c r="G43" s="77" t="s">
        <v>174</v>
      </c>
      <c r="H43" s="76" t="s">
        <v>29</v>
      </c>
      <c r="I43" s="85">
        <v>38.270000000000003</v>
      </c>
      <c r="J43" s="74" t="str">
        <f t="shared" si="0"/>
        <v>2,5 x w</v>
      </c>
      <c r="K43" s="86">
        <f>IF(G43="-","",VLOOKUP(J43,Turnus!$B$2:$D$17,3,FALSE))</f>
        <v>130.44642857142858</v>
      </c>
      <c r="L43" s="87">
        <f t="shared" si="1"/>
        <v>4992.1848214285719</v>
      </c>
      <c r="M43" s="88">
        <f t="shared" si="2"/>
        <v>0</v>
      </c>
      <c r="N43" s="89" t="str">
        <f t="shared" si="6"/>
        <v/>
      </c>
      <c r="O43" s="90">
        <f>Leistungswerte!$I$8</f>
        <v>0</v>
      </c>
      <c r="P43" s="90" t="str">
        <f t="shared" si="7"/>
        <v/>
      </c>
      <c r="Q43" s="90" t="str">
        <f t="shared" si="8"/>
        <v/>
      </c>
      <c r="R43" s="90" t="str">
        <f t="shared" si="9"/>
        <v/>
      </c>
      <c r="S43" s="76"/>
    </row>
    <row r="44" spans="2:19" ht="14.25" customHeight="1" x14ac:dyDescent="0.2">
      <c r="B44" s="230" t="s">
        <v>467</v>
      </c>
      <c r="C44" s="77" t="s">
        <v>9</v>
      </c>
      <c r="D44" s="78" t="s">
        <v>52</v>
      </c>
      <c r="E44" s="76" t="s">
        <v>11</v>
      </c>
      <c r="F44" s="77" t="s">
        <v>240</v>
      </c>
      <c r="G44" s="77" t="s">
        <v>176</v>
      </c>
      <c r="H44" s="76" t="s">
        <v>29</v>
      </c>
      <c r="I44" s="85">
        <v>26.37</v>
      </c>
      <c r="J44" s="74" t="str">
        <f t="shared" si="0"/>
        <v>5 x w</v>
      </c>
      <c r="K44" s="86">
        <f>IF(G44="-","",VLOOKUP(J44,Turnus!$B$2:$D$17,3,FALSE))</f>
        <v>253.25</v>
      </c>
      <c r="L44" s="87">
        <f t="shared" si="1"/>
        <v>6678.2025000000003</v>
      </c>
      <c r="M44" s="88">
        <f t="shared" si="2"/>
        <v>0</v>
      </c>
      <c r="N44" s="89" t="str">
        <f t="shared" si="6"/>
        <v/>
      </c>
      <c r="O44" s="90">
        <f>Leistungswerte!$I$8</f>
        <v>0</v>
      </c>
      <c r="P44" s="90" t="str">
        <f t="shared" si="7"/>
        <v/>
      </c>
      <c r="Q44" s="90" t="str">
        <f t="shared" si="8"/>
        <v/>
      </c>
      <c r="R44" s="90" t="str">
        <f t="shared" si="9"/>
        <v/>
      </c>
      <c r="S44" s="76"/>
    </row>
    <row r="45" spans="2:19" ht="14.25" customHeight="1" x14ac:dyDescent="0.2">
      <c r="B45" s="230" t="s">
        <v>467</v>
      </c>
      <c r="C45" s="77" t="s">
        <v>9</v>
      </c>
      <c r="D45" s="78" t="s">
        <v>16</v>
      </c>
      <c r="E45" s="76" t="s">
        <v>17</v>
      </c>
      <c r="F45" s="77" t="s">
        <v>238</v>
      </c>
      <c r="G45" s="77" t="s">
        <v>174</v>
      </c>
      <c r="H45" s="76" t="s">
        <v>29</v>
      </c>
      <c r="I45" s="85">
        <v>22.93</v>
      </c>
      <c r="J45" s="74" t="str">
        <f t="shared" si="0"/>
        <v>2,5 x w</v>
      </c>
      <c r="K45" s="86">
        <f>IF(G45="-","",VLOOKUP(J45,Turnus!$B$2:$D$17,3,FALSE))</f>
        <v>130.44642857142858</v>
      </c>
      <c r="L45" s="87">
        <f t="shared" si="1"/>
        <v>2991.1366071428574</v>
      </c>
      <c r="M45" s="88">
        <f t="shared" si="2"/>
        <v>0</v>
      </c>
      <c r="N45" s="89" t="str">
        <f t="shared" si="6"/>
        <v/>
      </c>
      <c r="O45" s="90">
        <f>Leistungswerte!$I$8</f>
        <v>0</v>
      </c>
      <c r="P45" s="90" t="str">
        <f t="shared" si="7"/>
        <v/>
      </c>
      <c r="Q45" s="90" t="str">
        <f t="shared" si="8"/>
        <v/>
      </c>
      <c r="R45" s="90" t="str">
        <f t="shared" si="9"/>
        <v/>
      </c>
      <c r="S45" s="76"/>
    </row>
    <row r="46" spans="2:19" ht="14.25" customHeight="1" x14ac:dyDescent="0.2">
      <c r="B46" s="230" t="s">
        <v>467</v>
      </c>
      <c r="C46" s="77" t="s">
        <v>9</v>
      </c>
      <c r="D46" s="78" t="s">
        <v>462</v>
      </c>
      <c r="E46" s="76" t="s">
        <v>17</v>
      </c>
      <c r="F46" s="77" t="s">
        <v>238</v>
      </c>
      <c r="G46" s="77" t="s">
        <v>174</v>
      </c>
      <c r="H46" s="76" t="s">
        <v>29</v>
      </c>
      <c r="I46" s="85">
        <v>9.0500000000000007</v>
      </c>
      <c r="J46" s="74" t="str">
        <f t="shared" si="0"/>
        <v>2,5 x w</v>
      </c>
      <c r="K46" s="86">
        <f>IF(G46="-","",VLOOKUP(J46,Turnus!$B$2:$D$17,3,FALSE))</f>
        <v>130.44642857142858</v>
      </c>
      <c r="L46" s="87">
        <f t="shared" si="1"/>
        <v>1180.5401785714287</v>
      </c>
      <c r="M46" s="88">
        <f t="shared" si="2"/>
        <v>0</v>
      </c>
      <c r="N46" s="89" t="str">
        <f t="shared" si="6"/>
        <v/>
      </c>
      <c r="O46" s="90">
        <f>Leistungswerte!$I$8</f>
        <v>0</v>
      </c>
      <c r="P46" s="90" t="str">
        <f t="shared" si="7"/>
        <v/>
      </c>
      <c r="Q46" s="90" t="str">
        <f t="shared" si="8"/>
        <v/>
      </c>
      <c r="R46" s="90" t="str">
        <f t="shared" si="9"/>
        <v/>
      </c>
      <c r="S46" s="76"/>
    </row>
    <row r="47" spans="2:19" ht="14.25" customHeight="1" x14ac:dyDescent="0.2">
      <c r="B47" s="230" t="s">
        <v>467</v>
      </c>
      <c r="C47" s="77" t="s">
        <v>9</v>
      </c>
      <c r="D47" s="78" t="s">
        <v>435</v>
      </c>
      <c r="E47" s="76" t="s">
        <v>17</v>
      </c>
      <c r="F47" s="77" t="s">
        <v>238</v>
      </c>
      <c r="G47" s="77" t="s">
        <v>174</v>
      </c>
      <c r="H47" s="76" t="s">
        <v>29</v>
      </c>
      <c r="I47" s="85">
        <v>20.69</v>
      </c>
      <c r="J47" s="74" t="str">
        <f t="shared" si="0"/>
        <v>2,5 x w</v>
      </c>
      <c r="K47" s="86">
        <f>IF(G47="-","",VLOOKUP(J47,Turnus!$B$2:$D$17,3,FALSE))</f>
        <v>130.44642857142858</v>
      </c>
      <c r="L47" s="87">
        <f t="shared" si="1"/>
        <v>2698.9366071428576</v>
      </c>
      <c r="M47" s="88">
        <f t="shared" si="2"/>
        <v>0</v>
      </c>
      <c r="N47" s="89" t="str">
        <f t="shared" si="6"/>
        <v/>
      </c>
      <c r="O47" s="90">
        <f>Leistungswerte!$I$8</f>
        <v>0</v>
      </c>
      <c r="P47" s="90" t="str">
        <f t="shared" si="7"/>
        <v/>
      </c>
      <c r="Q47" s="90" t="str">
        <f t="shared" si="8"/>
        <v/>
      </c>
      <c r="R47" s="90" t="str">
        <f t="shared" si="9"/>
        <v/>
      </c>
      <c r="S47" s="76"/>
    </row>
    <row r="48" spans="2:19" ht="14.25" customHeight="1" x14ac:dyDescent="0.2">
      <c r="B48" s="230" t="s">
        <v>467</v>
      </c>
      <c r="C48" s="77" t="s">
        <v>9</v>
      </c>
      <c r="D48" s="78" t="s">
        <v>436</v>
      </c>
      <c r="E48" s="76" t="s">
        <v>17</v>
      </c>
      <c r="F48" s="77" t="s">
        <v>238</v>
      </c>
      <c r="G48" s="77" t="s">
        <v>413</v>
      </c>
      <c r="H48" s="76" t="s">
        <v>29</v>
      </c>
      <c r="I48" s="85">
        <v>72.11</v>
      </c>
      <c r="J48" s="74" t="str">
        <f t="shared" si="0"/>
        <v>2,5 x w</v>
      </c>
      <c r="K48" s="86">
        <f>IF(G48="-","",VLOOKUP(J48,Turnus!$B$2:$D$17,3,FALSE))</f>
        <v>130.44642857142858</v>
      </c>
      <c r="L48" s="87">
        <f t="shared" si="1"/>
        <v>9406.4919642857149</v>
      </c>
      <c r="M48" s="88">
        <f t="shared" si="2"/>
        <v>0</v>
      </c>
      <c r="N48" s="89" t="str">
        <f t="shared" si="6"/>
        <v/>
      </c>
      <c r="O48" s="90">
        <f>Leistungswerte!$I$8</f>
        <v>0</v>
      </c>
      <c r="P48" s="90" t="str">
        <f t="shared" si="7"/>
        <v/>
      </c>
      <c r="Q48" s="90" t="str">
        <f t="shared" si="8"/>
        <v/>
      </c>
      <c r="R48" s="90" t="str">
        <f t="shared" si="9"/>
        <v/>
      </c>
      <c r="S48" s="76"/>
    </row>
    <row r="49" spans="2:19" ht="14.25" customHeight="1" x14ac:dyDescent="0.2">
      <c r="B49" s="230" t="s">
        <v>467</v>
      </c>
      <c r="C49" s="77" t="s">
        <v>9</v>
      </c>
      <c r="D49" s="78" t="s">
        <v>437</v>
      </c>
      <c r="E49" s="76" t="s">
        <v>17</v>
      </c>
      <c r="F49" s="77" t="s">
        <v>238</v>
      </c>
      <c r="G49" s="77" t="s">
        <v>174</v>
      </c>
      <c r="H49" s="76" t="s">
        <v>29</v>
      </c>
      <c r="I49" s="85">
        <v>8.64</v>
      </c>
      <c r="J49" s="74" t="str">
        <f t="shared" si="0"/>
        <v>2,5 x w</v>
      </c>
      <c r="K49" s="86">
        <f>IF(G49="-","",VLOOKUP(J49,Turnus!$B$2:$D$17,3,FALSE))</f>
        <v>130.44642857142858</v>
      </c>
      <c r="L49" s="87">
        <f t="shared" si="1"/>
        <v>1127.0571428571429</v>
      </c>
      <c r="M49" s="88">
        <f t="shared" si="2"/>
        <v>0</v>
      </c>
      <c r="N49" s="89" t="str">
        <f t="shared" si="6"/>
        <v/>
      </c>
      <c r="O49" s="90">
        <f>Leistungswerte!$I$8</f>
        <v>0</v>
      </c>
      <c r="P49" s="90" t="str">
        <f t="shared" si="7"/>
        <v/>
      </c>
      <c r="Q49" s="90" t="str">
        <f t="shared" si="8"/>
        <v/>
      </c>
      <c r="R49" s="90" t="str">
        <f t="shared" si="9"/>
        <v/>
      </c>
      <c r="S49" s="76"/>
    </row>
    <row r="50" spans="2:19" ht="14.25" customHeight="1" x14ac:dyDescent="0.2">
      <c r="B50" s="230" t="s">
        <v>467</v>
      </c>
      <c r="C50" s="77" t="s">
        <v>9</v>
      </c>
      <c r="D50" s="78" t="s">
        <v>58</v>
      </c>
      <c r="E50" s="76" t="s">
        <v>32</v>
      </c>
      <c r="F50" s="77" t="s">
        <v>402</v>
      </c>
      <c r="G50" s="77" t="s">
        <v>33</v>
      </c>
      <c r="H50" s="76" t="s">
        <v>49</v>
      </c>
      <c r="I50" s="85">
        <v>95.39</v>
      </c>
      <c r="J50" s="74" t="str">
        <f t="shared" si="0"/>
        <v>2,5 x w*</v>
      </c>
      <c r="K50" s="86">
        <f>IF(G50="-","",VLOOKUP(J50,Turnus!$B$2:$D$17,3,FALSE))</f>
        <v>112.44642857142858</v>
      </c>
      <c r="L50" s="87">
        <f t="shared" si="1"/>
        <v>10726.264821428573</v>
      </c>
      <c r="M50" s="88">
        <f t="shared" si="2"/>
        <v>0</v>
      </c>
      <c r="N50" s="89" t="str">
        <f t="shared" si="6"/>
        <v/>
      </c>
      <c r="O50" s="90">
        <f>Leistungswerte!$I$8</f>
        <v>0</v>
      </c>
      <c r="P50" s="90" t="str">
        <f t="shared" si="7"/>
        <v/>
      </c>
      <c r="Q50" s="90" t="str">
        <f t="shared" si="8"/>
        <v/>
      </c>
      <c r="R50" s="90" t="str">
        <f t="shared" si="9"/>
        <v/>
      </c>
      <c r="S50" s="76"/>
    </row>
    <row r="51" spans="2:19" ht="14.25" customHeight="1" x14ac:dyDescent="0.2">
      <c r="B51" s="230" t="s">
        <v>467</v>
      </c>
      <c r="C51" s="77" t="s">
        <v>9</v>
      </c>
      <c r="D51" s="78" t="s">
        <v>60</v>
      </c>
      <c r="E51" s="76" t="s">
        <v>18</v>
      </c>
      <c r="F51" s="77" t="s">
        <v>237</v>
      </c>
      <c r="G51" s="77" t="s">
        <v>445</v>
      </c>
      <c r="H51" s="76" t="s">
        <v>15</v>
      </c>
      <c r="I51" s="85">
        <v>4.7080000000000002</v>
      </c>
      <c r="J51" s="74" t="str">
        <f t="shared" si="0"/>
        <v>5 x w</v>
      </c>
      <c r="K51" s="86">
        <f>IF(G51="-","",VLOOKUP(J51,Turnus!$B$2:$D$17,3,FALSE))</f>
        <v>253.25</v>
      </c>
      <c r="L51" s="87">
        <f t="shared" si="1"/>
        <v>1192.3010000000002</v>
      </c>
      <c r="M51" s="88">
        <f t="shared" si="2"/>
        <v>0</v>
      </c>
      <c r="N51" s="89" t="str">
        <f t="shared" si="6"/>
        <v/>
      </c>
      <c r="O51" s="90">
        <f>Leistungswerte!$I$8</f>
        <v>0</v>
      </c>
      <c r="P51" s="90" t="str">
        <f t="shared" si="7"/>
        <v/>
      </c>
      <c r="Q51" s="90" t="str">
        <f t="shared" si="8"/>
        <v/>
      </c>
      <c r="R51" s="90" t="str">
        <f t="shared" si="9"/>
        <v/>
      </c>
      <c r="S51" s="76"/>
    </row>
    <row r="52" spans="2:19" ht="14.25" customHeight="1" x14ac:dyDescent="0.2">
      <c r="B52" s="230" t="s">
        <v>467</v>
      </c>
      <c r="C52" s="77" t="s">
        <v>9</v>
      </c>
      <c r="D52" s="78" t="s">
        <v>61</v>
      </c>
      <c r="E52" s="76" t="s">
        <v>17</v>
      </c>
      <c r="F52" s="77" t="s">
        <v>238</v>
      </c>
      <c r="G52" s="77" t="s">
        <v>174</v>
      </c>
      <c r="H52" s="76" t="s">
        <v>29</v>
      </c>
      <c r="I52" s="85">
        <v>8.1</v>
      </c>
      <c r="J52" s="74" t="str">
        <f t="shared" si="0"/>
        <v>2,5 x w</v>
      </c>
      <c r="K52" s="86">
        <f>IF(G52="-","",VLOOKUP(J52,Turnus!$B$2:$D$17,3,FALSE))</f>
        <v>130.44642857142858</v>
      </c>
      <c r="L52" s="87">
        <f t="shared" si="1"/>
        <v>1056.6160714285716</v>
      </c>
      <c r="M52" s="88">
        <f t="shared" si="2"/>
        <v>0</v>
      </c>
      <c r="N52" s="89" t="str">
        <f t="shared" si="6"/>
        <v/>
      </c>
      <c r="O52" s="90">
        <f>Leistungswerte!$I$8</f>
        <v>0</v>
      </c>
      <c r="P52" s="90" t="str">
        <f t="shared" si="7"/>
        <v/>
      </c>
      <c r="Q52" s="90" t="str">
        <f t="shared" si="8"/>
        <v/>
      </c>
      <c r="R52" s="90" t="str">
        <f t="shared" si="9"/>
        <v/>
      </c>
      <c r="S52" s="76"/>
    </row>
    <row r="53" spans="2:19" ht="14.25" customHeight="1" x14ac:dyDescent="0.2">
      <c r="B53" s="230" t="s">
        <v>467</v>
      </c>
      <c r="C53" s="77" t="s">
        <v>9</v>
      </c>
      <c r="D53" s="78" t="s">
        <v>468</v>
      </c>
      <c r="E53" s="76" t="s">
        <v>22</v>
      </c>
      <c r="F53" s="77" t="s">
        <v>236</v>
      </c>
      <c r="G53" s="77" t="s">
        <v>411</v>
      </c>
      <c r="H53" s="76" t="s">
        <v>29</v>
      </c>
      <c r="I53" s="85">
        <v>17.07</v>
      </c>
      <c r="J53" s="74" t="str">
        <f t="shared" si="0"/>
        <v>1 x w</v>
      </c>
      <c r="K53" s="86">
        <f>IF(G53="-","",VLOOKUP(J53,Turnus!$B$2:$D$17,3,FALSE))</f>
        <v>52.178571428571431</v>
      </c>
      <c r="L53" s="87">
        <f t="shared" si="1"/>
        <v>890.68821428571437</v>
      </c>
      <c r="M53" s="88">
        <f t="shared" si="2"/>
        <v>0</v>
      </c>
      <c r="N53" s="89" t="str">
        <f t="shared" si="6"/>
        <v/>
      </c>
      <c r="O53" s="90">
        <f>Leistungswerte!$I$8</f>
        <v>0</v>
      </c>
      <c r="P53" s="90" t="str">
        <f t="shared" si="7"/>
        <v/>
      </c>
      <c r="Q53" s="90" t="str">
        <f t="shared" si="8"/>
        <v/>
      </c>
      <c r="R53" s="90" t="str">
        <f t="shared" si="9"/>
        <v/>
      </c>
      <c r="S53" s="76"/>
    </row>
    <row r="54" spans="2:19" ht="14.25" customHeight="1" x14ac:dyDescent="0.2">
      <c r="B54" s="230" t="s">
        <v>467</v>
      </c>
      <c r="C54" s="77" t="s">
        <v>9</v>
      </c>
      <c r="D54" s="78" t="s">
        <v>469</v>
      </c>
      <c r="E54" s="76" t="s">
        <v>22</v>
      </c>
      <c r="F54" s="77" t="s">
        <v>236</v>
      </c>
      <c r="G54" s="77" t="s">
        <v>411</v>
      </c>
      <c r="H54" s="76" t="s">
        <v>29</v>
      </c>
      <c r="I54" s="85">
        <v>17.100000000000001</v>
      </c>
      <c r="J54" s="74" t="str">
        <f t="shared" si="0"/>
        <v>1 x w</v>
      </c>
      <c r="K54" s="86">
        <f>IF(G54="-","",VLOOKUP(J54,Turnus!$B$2:$D$17,3,FALSE))</f>
        <v>52.178571428571431</v>
      </c>
      <c r="L54" s="87">
        <f t="shared" si="1"/>
        <v>892.25357142857149</v>
      </c>
      <c r="M54" s="88">
        <f t="shared" si="2"/>
        <v>0</v>
      </c>
      <c r="N54" s="89" t="str">
        <f t="shared" si="6"/>
        <v/>
      </c>
      <c r="O54" s="90">
        <f>Leistungswerte!$I$8</f>
        <v>0</v>
      </c>
      <c r="P54" s="90" t="str">
        <f t="shared" si="7"/>
        <v/>
      </c>
      <c r="Q54" s="90" t="str">
        <f t="shared" si="8"/>
        <v/>
      </c>
      <c r="R54" s="90" t="str">
        <f t="shared" si="9"/>
        <v/>
      </c>
      <c r="S54" s="76"/>
    </row>
    <row r="55" spans="2:19" ht="14.25" customHeight="1" x14ac:dyDescent="0.2">
      <c r="B55" s="230" t="s">
        <v>467</v>
      </c>
      <c r="C55" s="77" t="s">
        <v>9</v>
      </c>
      <c r="D55" s="78" t="s">
        <v>62</v>
      </c>
      <c r="E55" s="76" t="s">
        <v>22</v>
      </c>
      <c r="F55" s="77" t="s">
        <v>236</v>
      </c>
      <c r="G55" s="77" t="s">
        <v>411</v>
      </c>
      <c r="H55" s="76" t="s">
        <v>49</v>
      </c>
      <c r="I55" s="85">
        <v>22.63</v>
      </c>
      <c r="J55" s="74" t="str">
        <f t="shared" si="0"/>
        <v>1 x w</v>
      </c>
      <c r="K55" s="86">
        <f>IF(G55="-","",VLOOKUP(J55,Turnus!$B$2:$D$17,3,FALSE))</f>
        <v>52.178571428571431</v>
      </c>
      <c r="L55" s="87">
        <f t="shared" si="1"/>
        <v>1180.8010714285715</v>
      </c>
      <c r="M55" s="88">
        <f t="shared" si="2"/>
        <v>0</v>
      </c>
      <c r="N55" s="89" t="str">
        <f t="shared" si="6"/>
        <v/>
      </c>
      <c r="O55" s="90">
        <f>Leistungswerte!$I$8</f>
        <v>0</v>
      </c>
      <c r="P55" s="90" t="str">
        <f t="shared" si="7"/>
        <v/>
      </c>
      <c r="Q55" s="90" t="str">
        <f t="shared" si="8"/>
        <v/>
      </c>
      <c r="R55" s="90" t="str">
        <f t="shared" si="9"/>
        <v/>
      </c>
      <c r="S55" s="76"/>
    </row>
    <row r="56" spans="2:19" ht="14.25" customHeight="1" x14ac:dyDescent="0.2">
      <c r="B56" s="230" t="s">
        <v>467</v>
      </c>
      <c r="C56" s="77" t="s">
        <v>9</v>
      </c>
      <c r="D56" s="78" t="s">
        <v>125</v>
      </c>
      <c r="E56" s="76" t="s">
        <v>14</v>
      </c>
      <c r="F56" s="77" t="s">
        <v>167</v>
      </c>
      <c r="G56" s="77" t="s">
        <v>416</v>
      </c>
      <c r="H56" s="76" t="s">
        <v>29</v>
      </c>
      <c r="I56" s="85">
        <v>2.4</v>
      </c>
      <c r="J56" s="74" t="str">
        <f t="shared" si="0"/>
        <v>2,5 x w</v>
      </c>
      <c r="K56" s="86">
        <f>IF(G56="-","",VLOOKUP(J56,Turnus!$B$2:$D$17,3,FALSE))</f>
        <v>130.44642857142858</v>
      </c>
      <c r="L56" s="87">
        <f t="shared" si="1"/>
        <v>313.07142857142861</v>
      </c>
      <c r="M56" s="88">
        <f t="shared" si="2"/>
        <v>0</v>
      </c>
      <c r="N56" s="89" t="str">
        <f t="shared" si="6"/>
        <v/>
      </c>
      <c r="O56" s="90">
        <f>Leistungswerte!$I$8</f>
        <v>0</v>
      </c>
      <c r="P56" s="90" t="str">
        <f t="shared" si="7"/>
        <v/>
      </c>
      <c r="Q56" s="90" t="str">
        <f t="shared" si="8"/>
        <v/>
      </c>
      <c r="R56" s="90" t="str">
        <f t="shared" si="9"/>
        <v/>
      </c>
      <c r="S56" s="76"/>
    </row>
    <row r="57" spans="2:19" ht="14.25" customHeight="1" x14ac:dyDescent="0.2">
      <c r="B57" s="230" t="s">
        <v>467</v>
      </c>
      <c r="C57" s="77" t="s">
        <v>9</v>
      </c>
      <c r="D57" s="78" t="s">
        <v>66</v>
      </c>
      <c r="E57" s="76" t="s">
        <v>19</v>
      </c>
      <c r="F57" s="77" t="s">
        <v>401</v>
      </c>
      <c r="G57" s="77" t="s">
        <v>415</v>
      </c>
      <c r="H57" s="76" t="s">
        <v>49</v>
      </c>
      <c r="I57" s="85">
        <v>59.18</v>
      </c>
      <c r="J57" s="74" t="str">
        <f t="shared" si="0"/>
        <v>2 x m</v>
      </c>
      <c r="K57" s="86">
        <f>IF(G57="-","",VLOOKUP(J57,Turnus!$B$2:$D$17,3,FALSE))</f>
        <v>24</v>
      </c>
      <c r="L57" s="87">
        <f t="shared" si="1"/>
        <v>1420.32</v>
      </c>
      <c r="M57" s="88">
        <f t="shared" si="2"/>
        <v>0</v>
      </c>
      <c r="N57" s="89" t="str">
        <f t="shared" si="6"/>
        <v/>
      </c>
      <c r="O57" s="90">
        <f>Leistungswerte!$I$8</f>
        <v>0</v>
      </c>
      <c r="P57" s="90" t="str">
        <f t="shared" si="7"/>
        <v/>
      </c>
      <c r="Q57" s="90" t="str">
        <f t="shared" si="8"/>
        <v/>
      </c>
      <c r="R57" s="90" t="str">
        <f t="shared" si="9"/>
        <v/>
      </c>
      <c r="S57" s="76"/>
    </row>
    <row r="58" spans="2:19" ht="14.25" customHeight="1" x14ac:dyDescent="0.2">
      <c r="B58" s="230" t="s">
        <v>467</v>
      </c>
      <c r="C58" s="77" t="s">
        <v>9</v>
      </c>
      <c r="D58" s="78" t="s">
        <v>67</v>
      </c>
      <c r="E58" s="76" t="s">
        <v>18</v>
      </c>
      <c r="F58" s="77" t="s">
        <v>237</v>
      </c>
      <c r="G58" s="77" t="s">
        <v>445</v>
      </c>
      <c r="H58" s="76" t="s">
        <v>15</v>
      </c>
      <c r="I58" s="85">
        <v>4.2549999999999999</v>
      </c>
      <c r="J58" s="74" t="str">
        <f t="shared" si="0"/>
        <v>5 x w</v>
      </c>
      <c r="K58" s="86">
        <f>IF(G58="-","",VLOOKUP(J58,Turnus!$B$2:$D$17,3,FALSE))</f>
        <v>253.25</v>
      </c>
      <c r="L58" s="87">
        <f t="shared" si="1"/>
        <v>1077.5787499999999</v>
      </c>
      <c r="M58" s="88">
        <f t="shared" si="2"/>
        <v>0</v>
      </c>
      <c r="N58" s="89" t="str">
        <f t="shared" si="6"/>
        <v/>
      </c>
      <c r="O58" s="90">
        <f>Leistungswerte!$I$8</f>
        <v>0</v>
      </c>
      <c r="P58" s="90" t="str">
        <f t="shared" si="7"/>
        <v/>
      </c>
      <c r="Q58" s="90" t="str">
        <f t="shared" si="8"/>
        <v/>
      </c>
      <c r="R58" s="90" t="str">
        <f t="shared" si="9"/>
        <v/>
      </c>
      <c r="S58" s="76"/>
    </row>
    <row r="59" spans="2:19" ht="14.25" customHeight="1" x14ac:dyDescent="0.2">
      <c r="B59" s="230" t="s">
        <v>467</v>
      </c>
      <c r="C59" s="77" t="s">
        <v>9</v>
      </c>
      <c r="D59" s="78" t="s">
        <v>470</v>
      </c>
      <c r="E59" s="76" t="s">
        <v>18</v>
      </c>
      <c r="F59" s="77" t="s">
        <v>237</v>
      </c>
      <c r="G59" s="77" t="s">
        <v>445</v>
      </c>
      <c r="H59" s="76" t="s">
        <v>15</v>
      </c>
      <c r="I59" s="85">
        <v>10.56</v>
      </c>
      <c r="J59" s="74" t="str">
        <f t="shared" si="0"/>
        <v>5 x w</v>
      </c>
      <c r="K59" s="86">
        <f>IF(G59="-","",VLOOKUP(J59,Turnus!$B$2:$D$17,3,FALSE))</f>
        <v>253.25</v>
      </c>
      <c r="L59" s="87">
        <f t="shared" si="1"/>
        <v>2674.32</v>
      </c>
      <c r="M59" s="88">
        <f t="shared" si="2"/>
        <v>0</v>
      </c>
      <c r="N59" s="89" t="str">
        <f t="shared" si="6"/>
        <v/>
      </c>
      <c r="O59" s="90">
        <f>Leistungswerte!$I$8</f>
        <v>0</v>
      </c>
      <c r="P59" s="90" t="str">
        <f t="shared" si="7"/>
        <v/>
      </c>
      <c r="Q59" s="90" t="str">
        <f t="shared" si="8"/>
        <v/>
      </c>
      <c r="R59" s="90" t="str">
        <f t="shared" si="9"/>
        <v/>
      </c>
      <c r="S59" s="76"/>
    </row>
    <row r="60" spans="2:19" ht="14.25" customHeight="1" x14ac:dyDescent="0.2">
      <c r="B60" s="230" t="s">
        <v>467</v>
      </c>
      <c r="C60" s="77" t="s">
        <v>9</v>
      </c>
      <c r="D60" s="78" t="s">
        <v>126</v>
      </c>
      <c r="E60" s="76" t="s">
        <v>18</v>
      </c>
      <c r="F60" s="77" t="s">
        <v>237</v>
      </c>
      <c r="G60" s="77" t="s">
        <v>445</v>
      </c>
      <c r="H60" s="76" t="s">
        <v>15</v>
      </c>
      <c r="I60" s="85">
        <v>5.4</v>
      </c>
      <c r="J60" s="74" t="str">
        <f t="shared" si="0"/>
        <v>5 x w</v>
      </c>
      <c r="K60" s="86">
        <f>IF(G60="-","",VLOOKUP(J60,Turnus!$B$2:$D$17,3,FALSE))</f>
        <v>253.25</v>
      </c>
      <c r="L60" s="87">
        <f t="shared" si="1"/>
        <v>1367.5500000000002</v>
      </c>
      <c r="M60" s="88">
        <f t="shared" si="2"/>
        <v>0</v>
      </c>
      <c r="N60" s="89" t="str">
        <f t="shared" si="6"/>
        <v/>
      </c>
      <c r="O60" s="90">
        <f>Leistungswerte!$I$8</f>
        <v>0</v>
      </c>
      <c r="P60" s="90" t="str">
        <f t="shared" si="7"/>
        <v/>
      </c>
      <c r="Q60" s="90" t="str">
        <f t="shared" si="8"/>
        <v/>
      </c>
      <c r="R60" s="90" t="str">
        <f t="shared" si="9"/>
        <v/>
      </c>
      <c r="S60" s="76"/>
    </row>
    <row r="61" spans="2:19" ht="14.25" customHeight="1" x14ac:dyDescent="0.2">
      <c r="B61" s="230" t="s">
        <v>467</v>
      </c>
      <c r="C61" s="77" t="s">
        <v>9</v>
      </c>
      <c r="D61" s="78" t="s">
        <v>471</v>
      </c>
      <c r="E61" s="76" t="s">
        <v>18</v>
      </c>
      <c r="F61" s="77" t="s">
        <v>237</v>
      </c>
      <c r="G61" s="77" t="s">
        <v>445</v>
      </c>
      <c r="H61" s="76" t="s">
        <v>15</v>
      </c>
      <c r="I61" s="85">
        <v>14.404999999999999</v>
      </c>
      <c r="J61" s="74" t="str">
        <f t="shared" si="0"/>
        <v>5 x w</v>
      </c>
      <c r="K61" s="86">
        <f>IF(G61="-","",VLOOKUP(J61,Turnus!$B$2:$D$17,3,FALSE))</f>
        <v>253.25</v>
      </c>
      <c r="L61" s="87">
        <f t="shared" si="1"/>
        <v>3648.0662499999999</v>
      </c>
      <c r="M61" s="88">
        <f t="shared" si="2"/>
        <v>0</v>
      </c>
      <c r="N61" s="89" t="str">
        <f t="shared" si="6"/>
        <v/>
      </c>
      <c r="O61" s="90">
        <f>Leistungswerte!$I$8</f>
        <v>0</v>
      </c>
      <c r="P61" s="90" t="str">
        <f t="shared" si="7"/>
        <v/>
      </c>
      <c r="Q61" s="90" t="str">
        <f t="shared" si="8"/>
        <v/>
      </c>
      <c r="R61" s="90" t="str">
        <f t="shared" si="9"/>
        <v/>
      </c>
      <c r="S61" s="76"/>
    </row>
    <row r="62" spans="2:19" ht="14.25" customHeight="1" x14ac:dyDescent="0.2">
      <c r="B62" s="230" t="s">
        <v>467</v>
      </c>
      <c r="C62" s="77" t="s">
        <v>9</v>
      </c>
      <c r="D62" s="78" t="s">
        <v>127</v>
      </c>
      <c r="E62" s="76" t="s">
        <v>19</v>
      </c>
      <c r="F62" s="77" t="s">
        <v>401</v>
      </c>
      <c r="G62" s="77" t="s">
        <v>415</v>
      </c>
      <c r="H62" s="76" t="s">
        <v>49</v>
      </c>
      <c r="I62" s="85">
        <v>15.31</v>
      </c>
      <c r="J62" s="74" t="str">
        <f t="shared" si="0"/>
        <v>2 x m</v>
      </c>
      <c r="K62" s="86">
        <f>IF(G62="-","",VLOOKUP(J62,Turnus!$B$2:$D$17,3,FALSE))</f>
        <v>24</v>
      </c>
      <c r="L62" s="87">
        <f t="shared" si="1"/>
        <v>367.44</v>
      </c>
      <c r="M62" s="88">
        <f t="shared" si="2"/>
        <v>0</v>
      </c>
      <c r="N62" s="89" t="str">
        <f t="shared" si="6"/>
        <v/>
      </c>
      <c r="O62" s="90">
        <f>Leistungswerte!$I$8</f>
        <v>0</v>
      </c>
      <c r="P62" s="90" t="str">
        <f t="shared" si="7"/>
        <v/>
      </c>
      <c r="Q62" s="90" t="str">
        <f t="shared" si="8"/>
        <v/>
      </c>
      <c r="R62" s="90" t="str">
        <f t="shared" si="9"/>
        <v/>
      </c>
      <c r="S62" s="76"/>
    </row>
    <row r="63" spans="2:19" ht="14.25" customHeight="1" x14ac:dyDescent="0.2">
      <c r="B63" s="230" t="s">
        <v>467</v>
      </c>
      <c r="C63" s="77" t="s">
        <v>9</v>
      </c>
      <c r="D63" s="78" t="s">
        <v>128</v>
      </c>
      <c r="E63" s="76" t="s">
        <v>32</v>
      </c>
      <c r="F63" s="77" t="s">
        <v>402</v>
      </c>
      <c r="G63" s="77" t="s">
        <v>33</v>
      </c>
      <c r="H63" s="76" t="s">
        <v>49</v>
      </c>
      <c r="I63" s="85">
        <v>61.22</v>
      </c>
      <c r="J63" s="74" t="str">
        <f t="shared" si="0"/>
        <v>2,5 x w*</v>
      </c>
      <c r="K63" s="86">
        <f>IF(G63="-","",VLOOKUP(J63,Turnus!$B$2:$D$17,3,FALSE))</f>
        <v>112.44642857142858</v>
      </c>
      <c r="L63" s="87">
        <f t="shared" si="1"/>
        <v>6883.9703571428581</v>
      </c>
      <c r="M63" s="88">
        <f t="shared" si="2"/>
        <v>0</v>
      </c>
      <c r="N63" s="89" t="str">
        <f t="shared" si="6"/>
        <v/>
      </c>
      <c r="O63" s="90">
        <f>Leistungswerte!$I$8</f>
        <v>0</v>
      </c>
      <c r="P63" s="90" t="str">
        <f t="shared" si="7"/>
        <v/>
      </c>
      <c r="Q63" s="90" t="str">
        <f t="shared" si="8"/>
        <v/>
      </c>
      <c r="R63" s="90" t="str">
        <f t="shared" si="9"/>
        <v/>
      </c>
      <c r="S63" s="76"/>
    </row>
    <row r="64" spans="2:19" ht="14.25" customHeight="1" x14ac:dyDescent="0.2">
      <c r="B64" s="230" t="s">
        <v>467</v>
      </c>
      <c r="C64" s="77" t="s">
        <v>9</v>
      </c>
      <c r="D64" s="78" t="s">
        <v>129</v>
      </c>
      <c r="E64" s="76" t="s">
        <v>25</v>
      </c>
      <c r="F64" s="77" t="s">
        <v>402</v>
      </c>
      <c r="G64" s="77" t="s">
        <v>26</v>
      </c>
      <c r="H64" s="76" t="s">
        <v>29</v>
      </c>
      <c r="I64" s="85">
        <v>72.53</v>
      </c>
      <c r="J64" s="74" t="str">
        <f t="shared" si="0"/>
        <v>2,5 x w*</v>
      </c>
      <c r="K64" s="86">
        <f>IF(G64="-","",VLOOKUP(J64,Turnus!$B$2:$D$17,3,FALSE))</f>
        <v>112.44642857142858</v>
      </c>
      <c r="L64" s="87">
        <f t="shared" si="1"/>
        <v>8155.7394642857153</v>
      </c>
      <c r="M64" s="88">
        <f t="shared" si="2"/>
        <v>0</v>
      </c>
      <c r="N64" s="89" t="str">
        <f t="shared" si="6"/>
        <v/>
      </c>
      <c r="O64" s="90">
        <f>Leistungswerte!$I$8</f>
        <v>0</v>
      </c>
      <c r="P64" s="90" t="str">
        <f t="shared" si="7"/>
        <v/>
      </c>
      <c r="Q64" s="90" t="str">
        <f t="shared" si="8"/>
        <v/>
      </c>
      <c r="R64" s="90" t="str">
        <f t="shared" si="9"/>
        <v/>
      </c>
      <c r="S64" s="76"/>
    </row>
    <row r="65" spans="2:19" ht="14.25" customHeight="1" x14ac:dyDescent="0.2">
      <c r="B65" s="230" t="s">
        <v>467</v>
      </c>
      <c r="C65" s="77" t="s">
        <v>27</v>
      </c>
      <c r="D65" s="78" t="s">
        <v>57</v>
      </c>
      <c r="E65" s="76" t="s">
        <v>11</v>
      </c>
      <c r="F65" s="77" t="s">
        <v>240</v>
      </c>
      <c r="G65" s="77" t="s">
        <v>176</v>
      </c>
      <c r="H65" s="76" t="s">
        <v>29</v>
      </c>
      <c r="I65" s="85">
        <v>26.37</v>
      </c>
      <c r="J65" s="74" t="str">
        <f t="shared" si="0"/>
        <v>5 x w</v>
      </c>
      <c r="K65" s="86">
        <f>IF(G65="-","",VLOOKUP(J65,Turnus!$B$2:$D$17,3,FALSE))</f>
        <v>253.25</v>
      </c>
      <c r="L65" s="87">
        <f t="shared" si="1"/>
        <v>6678.2025000000003</v>
      </c>
      <c r="M65" s="88">
        <f t="shared" si="2"/>
        <v>0</v>
      </c>
      <c r="N65" s="89" t="str">
        <f t="shared" si="6"/>
        <v/>
      </c>
      <c r="O65" s="90">
        <f>Leistungswerte!$I$8</f>
        <v>0</v>
      </c>
      <c r="P65" s="90" t="str">
        <f t="shared" si="7"/>
        <v/>
      </c>
      <c r="Q65" s="90" t="str">
        <f t="shared" si="8"/>
        <v/>
      </c>
      <c r="R65" s="90" t="str">
        <f t="shared" si="9"/>
        <v/>
      </c>
      <c r="S65" s="76"/>
    </row>
    <row r="66" spans="2:19" ht="14.25" customHeight="1" x14ac:dyDescent="0.2">
      <c r="B66" s="230" t="s">
        <v>467</v>
      </c>
      <c r="C66" s="77" t="s">
        <v>27</v>
      </c>
      <c r="D66" s="78" t="s">
        <v>52</v>
      </c>
      <c r="E66" s="76" t="s">
        <v>11</v>
      </c>
      <c r="F66" s="77" t="s">
        <v>240</v>
      </c>
      <c r="G66" s="77" t="s">
        <v>176</v>
      </c>
      <c r="H66" s="76" t="s">
        <v>29</v>
      </c>
      <c r="I66" s="85">
        <v>26.37</v>
      </c>
      <c r="J66" s="74" t="str">
        <f t="shared" si="0"/>
        <v>5 x w</v>
      </c>
      <c r="K66" s="86">
        <f>IF(G66="-","",VLOOKUP(J66,Turnus!$B$2:$D$17,3,FALSE))</f>
        <v>253.25</v>
      </c>
      <c r="L66" s="87">
        <f t="shared" si="1"/>
        <v>6678.2025000000003</v>
      </c>
      <c r="M66" s="88">
        <f t="shared" si="2"/>
        <v>0</v>
      </c>
      <c r="N66" s="89" t="str">
        <f t="shared" si="6"/>
        <v/>
      </c>
      <c r="O66" s="90">
        <f>Leistungswerte!$I$8</f>
        <v>0</v>
      </c>
      <c r="P66" s="90" t="str">
        <f t="shared" si="7"/>
        <v/>
      </c>
      <c r="Q66" s="90" t="str">
        <f t="shared" si="8"/>
        <v/>
      </c>
      <c r="R66" s="90" t="str">
        <f t="shared" si="9"/>
        <v/>
      </c>
      <c r="S66" s="76"/>
    </row>
    <row r="67" spans="2:19" ht="14.25" customHeight="1" x14ac:dyDescent="0.2">
      <c r="B67" s="230" t="s">
        <v>467</v>
      </c>
      <c r="C67" s="77" t="s">
        <v>27</v>
      </c>
      <c r="D67" s="78" t="s">
        <v>109</v>
      </c>
      <c r="E67" s="76" t="s">
        <v>17</v>
      </c>
      <c r="F67" s="77" t="s">
        <v>238</v>
      </c>
      <c r="G67" s="77" t="s">
        <v>174</v>
      </c>
      <c r="H67" s="76" t="s">
        <v>29</v>
      </c>
      <c r="I67" s="85">
        <v>7.45</v>
      </c>
      <c r="J67" s="74" t="str">
        <f t="shared" si="0"/>
        <v>2,5 x w</v>
      </c>
      <c r="K67" s="86">
        <f>IF(G67="-","",VLOOKUP(J67,Turnus!$B$2:$D$17,3,FALSE))</f>
        <v>130.44642857142858</v>
      </c>
      <c r="L67" s="87">
        <f t="shared" si="1"/>
        <v>971.825892857143</v>
      </c>
      <c r="M67" s="88">
        <f t="shared" si="2"/>
        <v>0</v>
      </c>
      <c r="N67" s="89" t="str">
        <f t="shared" si="6"/>
        <v/>
      </c>
      <c r="O67" s="90">
        <f>Leistungswerte!$I$8</f>
        <v>0</v>
      </c>
      <c r="P67" s="90" t="str">
        <f t="shared" si="7"/>
        <v/>
      </c>
      <c r="Q67" s="90" t="str">
        <f t="shared" si="8"/>
        <v/>
      </c>
      <c r="R67" s="90" t="str">
        <f t="shared" si="9"/>
        <v/>
      </c>
      <c r="S67" s="76"/>
    </row>
    <row r="68" spans="2:19" ht="14.25" customHeight="1" x14ac:dyDescent="0.2">
      <c r="B68" s="230" t="s">
        <v>467</v>
      </c>
      <c r="C68" s="77" t="s">
        <v>27</v>
      </c>
      <c r="D68" s="78" t="s">
        <v>28</v>
      </c>
      <c r="E68" s="76" t="s">
        <v>17</v>
      </c>
      <c r="F68" s="77" t="s">
        <v>238</v>
      </c>
      <c r="G68" s="77" t="s">
        <v>174</v>
      </c>
      <c r="H68" s="76" t="s">
        <v>29</v>
      </c>
      <c r="I68" s="85">
        <v>38.18</v>
      </c>
      <c r="J68" s="74" t="str">
        <f t="shared" si="0"/>
        <v>2,5 x w</v>
      </c>
      <c r="K68" s="86">
        <f>IF(G68="-","",VLOOKUP(J68,Turnus!$B$2:$D$17,3,FALSE))</f>
        <v>130.44642857142858</v>
      </c>
      <c r="L68" s="87">
        <f t="shared" si="1"/>
        <v>4980.4446428571437</v>
      </c>
      <c r="M68" s="88">
        <f t="shared" si="2"/>
        <v>0</v>
      </c>
      <c r="N68" s="89" t="str">
        <f t="shared" si="6"/>
        <v/>
      </c>
      <c r="O68" s="90">
        <f>Leistungswerte!$I$8</f>
        <v>0</v>
      </c>
      <c r="P68" s="90" t="str">
        <f t="shared" si="7"/>
        <v/>
      </c>
      <c r="Q68" s="90" t="str">
        <f t="shared" si="8"/>
        <v/>
      </c>
      <c r="R68" s="90" t="str">
        <f t="shared" si="9"/>
        <v/>
      </c>
      <c r="S68" s="76"/>
    </row>
    <row r="69" spans="2:19" ht="14.25" customHeight="1" x14ac:dyDescent="0.2">
      <c r="B69" s="230" t="s">
        <v>467</v>
      </c>
      <c r="C69" s="77" t="s">
        <v>27</v>
      </c>
      <c r="D69" s="78" t="s">
        <v>30</v>
      </c>
      <c r="E69" s="76" t="s">
        <v>17</v>
      </c>
      <c r="F69" s="77" t="s">
        <v>238</v>
      </c>
      <c r="G69" s="77" t="s">
        <v>174</v>
      </c>
      <c r="H69" s="76" t="s">
        <v>29</v>
      </c>
      <c r="I69" s="85">
        <v>23.7</v>
      </c>
      <c r="J69" s="74" t="str">
        <f t="shared" si="0"/>
        <v>2,5 x w</v>
      </c>
      <c r="K69" s="86">
        <f>IF(G69="-","",VLOOKUP(J69,Turnus!$B$2:$D$17,3,FALSE))</f>
        <v>130.44642857142858</v>
      </c>
      <c r="L69" s="87">
        <f t="shared" si="1"/>
        <v>3091.5803571428573</v>
      </c>
      <c r="M69" s="88">
        <f t="shared" si="2"/>
        <v>0</v>
      </c>
      <c r="N69" s="89" t="str">
        <f t="shared" si="6"/>
        <v/>
      </c>
      <c r="O69" s="90">
        <f>Leistungswerte!$I$8</f>
        <v>0</v>
      </c>
      <c r="P69" s="90" t="str">
        <f t="shared" si="7"/>
        <v/>
      </c>
      <c r="Q69" s="90" t="str">
        <f t="shared" si="8"/>
        <v/>
      </c>
      <c r="R69" s="90" t="str">
        <f t="shared" si="9"/>
        <v/>
      </c>
      <c r="S69" s="76"/>
    </row>
    <row r="70" spans="2:19" ht="14.25" customHeight="1" x14ac:dyDescent="0.2">
      <c r="B70" s="230" t="s">
        <v>467</v>
      </c>
      <c r="C70" s="77" t="s">
        <v>27</v>
      </c>
      <c r="D70" s="78" t="s">
        <v>31</v>
      </c>
      <c r="E70" s="76" t="s">
        <v>17</v>
      </c>
      <c r="F70" s="77" t="s">
        <v>238</v>
      </c>
      <c r="G70" s="77" t="s">
        <v>174</v>
      </c>
      <c r="H70" s="76" t="s">
        <v>29</v>
      </c>
      <c r="I70" s="85">
        <v>9.0500000000000007</v>
      </c>
      <c r="J70" s="74" t="str">
        <f t="shared" si="0"/>
        <v>2,5 x w</v>
      </c>
      <c r="K70" s="86">
        <f>IF(G70="-","",VLOOKUP(J70,Turnus!$B$2:$D$17,3,FALSE))</f>
        <v>130.44642857142858</v>
      </c>
      <c r="L70" s="87">
        <f t="shared" si="1"/>
        <v>1180.5401785714287</v>
      </c>
      <c r="M70" s="88">
        <f t="shared" si="2"/>
        <v>0</v>
      </c>
      <c r="N70" s="89" t="str">
        <f t="shared" si="6"/>
        <v/>
      </c>
      <c r="O70" s="90">
        <f>Leistungswerte!$I$8</f>
        <v>0</v>
      </c>
      <c r="P70" s="90" t="str">
        <f t="shared" si="7"/>
        <v/>
      </c>
      <c r="Q70" s="90" t="str">
        <f t="shared" si="8"/>
        <v/>
      </c>
      <c r="R70" s="90" t="str">
        <f t="shared" si="9"/>
        <v/>
      </c>
      <c r="S70" s="76"/>
    </row>
    <row r="71" spans="2:19" ht="14.25" customHeight="1" x14ac:dyDescent="0.2">
      <c r="B71" s="230" t="s">
        <v>467</v>
      </c>
      <c r="C71" s="77" t="s">
        <v>27</v>
      </c>
      <c r="D71" s="78" t="s">
        <v>69</v>
      </c>
      <c r="E71" s="76" t="s">
        <v>22</v>
      </c>
      <c r="F71" s="77" t="s">
        <v>236</v>
      </c>
      <c r="G71" s="77" t="s">
        <v>411</v>
      </c>
      <c r="H71" s="76" t="s">
        <v>29</v>
      </c>
      <c r="I71" s="85">
        <v>20.52</v>
      </c>
      <c r="J71" s="74" t="str">
        <f t="shared" si="0"/>
        <v>1 x w</v>
      </c>
      <c r="K71" s="86">
        <f>IF(G71="-","",VLOOKUP(J71,Turnus!$B$2:$D$17,3,FALSE))</f>
        <v>52.178571428571431</v>
      </c>
      <c r="L71" s="87">
        <f t="shared" si="1"/>
        <v>1070.7042857142858</v>
      </c>
      <c r="M71" s="88">
        <f t="shared" si="2"/>
        <v>0</v>
      </c>
      <c r="N71" s="89" t="str">
        <f t="shared" si="6"/>
        <v/>
      </c>
      <c r="O71" s="90">
        <f>Leistungswerte!$I$8</f>
        <v>0</v>
      </c>
      <c r="P71" s="90" t="str">
        <f t="shared" si="7"/>
        <v/>
      </c>
      <c r="Q71" s="90" t="str">
        <f t="shared" si="8"/>
        <v/>
      </c>
      <c r="R71" s="90" t="str">
        <f t="shared" si="9"/>
        <v/>
      </c>
      <c r="S71" s="76"/>
    </row>
    <row r="72" spans="2:19" ht="14.25" customHeight="1" x14ac:dyDescent="0.2">
      <c r="B72" s="230" t="s">
        <v>467</v>
      </c>
      <c r="C72" s="77" t="s">
        <v>27</v>
      </c>
      <c r="D72" s="78" t="s">
        <v>70</v>
      </c>
      <c r="E72" s="76" t="s">
        <v>25</v>
      </c>
      <c r="F72" s="77" t="s">
        <v>402</v>
      </c>
      <c r="G72" s="77" t="s">
        <v>26</v>
      </c>
      <c r="H72" s="76" t="s">
        <v>29</v>
      </c>
      <c r="I72" s="85">
        <v>59.75</v>
      </c>
      <c r="J72" s="74" t="str">
        <f t="shared" ref="J72:J135" si="16">IF(G72="-","-",VLOOKUP(G72,LWE_1,4))</f>
        <v>2,5 x w*</v>
      </c>
      <c r="K72" s="86">
        <f>IF(G72="-","",VLOOKUP(J72,Turnus!$B$2:$D$17,3,FALSE))</f>
        <v>112.44642857142858</v>
      </c>
      <c r="L72" s="87">
        <f t="shared" ref="L72:L135" si="17">IF(K72="","",I72*K72)</f>
        <v>6718.6741071428578</v>
      </c>
      <c r="M72" s="88">
        <f t="shared" ref="M72:M135" si="18">IF(G72="-","",VLOOKUP(G72,LWE_1,8,FALSE))</f>
        <v>0</v>
      </c>
      <c r="N72" s="89" t="str">
        <f t="shared" si="6"/>
        <v/>
      </c>
      <c r="O72" s="90">
        <f>Leistungswerte!$I$8</f>
        <v>0</v>
      </c>
      <c r="P72" s="90" t="str">
        <f t="shared" si="7"/>
        <v/>
      </c>
      <c r="Q72" s="90" t="str">
        <f t="shared" si="8"/>
        <v/>
      </c>
      <c r="R72" s="90" t="str">
        <f t="shared" si="9"/>
        <v/>
      </c>
      <c r="S72" s="76"/>
    </row>
    <row r="73" spans="2:19" ht="14.25" customHeight="1" x14ac:dyDescent="0.2">
      <c r="B73" s="230" t="s">
        <v>467</v>
      </c>
      <c r="C73" s="77" t="s">
        <v>27</v>
      </c>
      <c r="D73" s="78" t="s">
        <v>71</v>
      </c>
      <c r="E73" s="76" t="s">
        <v>25</v>
      </c>
      <c r="F73" s="77" t="s">
        <v>402</v>
      </c>
      <c r="G73" s="77" t="s">
        <v>26</v>
      </c>
      <c r="H73" s="76" t="s">
        <v>29</v>
      </c>
      <c r="I73" s="85">
        <v>71.05</v>
      </c>
      <c r="J73" s="74" t="str">
        <f t="shared" si="16"/>
        <v>2,5 x w*</v>
      </c>
      <c r="K73" s="86">
        <f>IF(G73="-","",VLOOKUP(J73,Turnus!$B$2:$D$17,3,FALSE))</f>
        <v>112.44642857142858</v>
      </c>
      <c r="L73" s="87">
        <f t="shared" si="17"/>
        <v>7989.3187500000004</v>
      </c>
      <c r="M73" s="88">
        <f t="shared" si="18"/>
        <v>0</v>
      </c>
      <c r="N73" s="89" t="str">
        <f t="shared" ref="N73:N136" si="19">IF(OR(K73="",M73=0),"",L73/M73)</f>
        <v/>
      </c>
      <c r="O73" s="90">
        <f>Leistungswerte!$I$8</f>
        <v>0</v>
      </c>
      <c r="P73" s="90" t="str">
        <f t="shared" ref="P73:P136" si="20">IF(OR(K73="",R73=""),"",R73/K73)</f>
        <v/>
      </c>
      <c r="Q73" s="90" t="str">
        <f t="shared" ref="Q73:Q136" si="21">IF(OR(K73="",R73=""),"",R73/12)</f>
        <v/>
      </c>
      <c r="R73" s="90" t="str">
        <f t="shared" ref="R73:R136" si="22">IF(OR(K73="",N73="",O73=""),"",N73*O73)</f>
        <v/>
      </c>
      <c r="S73" s="76"/>
    </row>
    <row r="74" spans="2:19" ht="14.25" customHeight="1" x14ac:dyDescent="0.2">
      <c r="B74" s="230" t="s">
        <v>467</v>
      </c>
      <c r="C74" s="77" t="s">
        <v>27</v>
      </c>
      <c r="D74" s="78" t="s">
        <v>72</v>
      </c>
      <c r="E74" s="76" t="s">
        <v>22</v>
      </c>
      <c r="F74" s="77" t="s">
        <v>236</v>
      </c>
      <c r="G74" s="77" t="s">
        <v>411</v>
      </c>
      <c r="H74" s="76" t="s">
        <v>50</v>
      </c>
      <c r="I74" s="85">
        <v>38.65</v>
      </c>
      <c r="J74" s="74" t="str">
        <f t="shared" si="16"/>
        <v>1 x w</v>
      </c>
      <c r="K74" s="86">
        <f>IF(G74="-","",VLOOKUP(J74,Turnus!$B$2:$D$17,3,FALSE))</f>
        <v>52.178571428571431</v>
      </c>
      <c r="L74" s="87">
        <f t="shared" si="17"/>
        <v>2016.7017857142857</v>
      </c>
      <c r="M74" s="88">
        <f t="shared" si="18"/>
        <v>0</v>
      </c>
      <c r="N74" s="89" t="str">
        <f t="shared" si="19"/>
        <v/>
      </c>
      <c r="O74" s="90">
        <f>Leistungswerte!$I$8</f>
        <v>0</v>
      </c>
      <c r="P74" s="90" t="str">
        <f t="shared" si="20"/>
        <v/>
      </c>
      <c r="Q74" s="90" t="str">
        <f t="shared" si="21"/>
        <v/>
      </c>
      <c r="R74" s="90" t="str">
        <f t="shared" si="22"/>
        <v/>
      </c>
      <c r="S74" s="76"/>
    </row>
    <row r="75" spans="2:19" ht="14.25" customHeight="1" x14ac:dyDescent="0.2">
      <c r="B75" s="230" t="s">
        <v>467</v>
      </c>
      <c r="C75" s="77" t="s">
        <v>27</v>
      </c>
      <c r="D75" s="78" t="s">
        <v>73</v>
      </c>
      <c r="E75" s="76" t="s">
        <v>32</v>
      </c>
      <c r="F75" s="77" t="s">
        <v>402</v>
      </c>
      <c r="G75" s="77" t="s">
        <v>33</v>
      </c>
      <c r="H75" s="76" t="s">
        <v>29</v>
      </c>
      <c r="I75" s="85">
        <v>92.73</v>
      </c>
      <c r="J75" s="74" t="str">
        <f t="shared" si="16"/>
        <v>2,5 x w*</v>
      </c>
      <c r="K75" s="86">
        <f>IF(G75="-","",VLOOKUP(J75,Turnus!$B$2:$D$17,3,FALSE))</f>
        <v>112.44642857142858</v>
      </c>
      <c r="L75" s="87">
        <f t="shared" si="17"/>
        <v>10427.157321428573</v>
      </c>
      <c r="M75" s="88">
        <f t="shared" si="18"/>
        <v>0</v>
      </c>
      <c r="N75" s="89" t="str">
        <f t="shared" si="19"/>
        <v/>
      </c>
      <c r="O75" s="90">
        <f>Leistungswerte!$I$8</f>
        <v>0</v>
      </c>
      <c r="P75" s="90" t="str">
        <f t="shared" si="20"/>
        <v/>
      </c>
      <c r="Q75" s="90" t="str">
        <f t="shared" si="21"/>
        <v/>
      </c>
      <c r="R75" s="90" t="str">
        <f t="shared" si="22"/>
        <v/>
      </c>
      <c r="S75" s="76"/>
    </row>
    <row r="76" spans="2:19" ht="14.25" customHeight="1" x14ac:dyDescent="0.2">
      <c r="B76" s="230" t="s">
        <v>467</v>
      </c>
      <c r="C76" s="77" t="s">
        <v>27</v>
      </c>
      <c r="D76" s="78" t="s">
        <v>74</v>
      </c>
      <c r="E76" s="76" t="s">
        <v>48</v>
      </c>
      <c r="F76" s="77" t="s">
        <v>236</v>
      </c>
      <c r="G76" s="77" t="s">
        <v>411</v>
      </c>
      <c r="H76" s="76" t="s">
        <v>49</v>
      </c>
      <c r="I76" s="85">
        <v>19.52</v>
      </c>
      <c r="J76" s="74" t="str">
        <f t="shared" si="16"/>
        <v>1 x w</v>
      </c>
      <c r="K76" s="86">
        <f>IF(G76="-","",VLOOKUP(J76,Turnus!$B$2:$D$17,3,FALSE))</f>
        <v>52.178571428571431</v>
      </c>
      <c r="L76" s="87">
        <f t="shared" si="17"/>
        <v>1018.5257142857143</v>
      </c>
      <c r="M76" s="88">
        <f t="shared" si="18"/>
        <v>0</v>
      </c>
      <c r="N76" s="89" t="str">
        <f t="shared" si="19"/>
        <v/>
      </c>
      <c r="O76" s="90">
        <f>Leistungswerte!$I$8</f>
        <v>0</v>
      </c>
      <c r="P76" s="90" t="str">
        <f t="shared" si="20"/>
        <v/>
      </c>
      <c r="Q76" s="90" t="str">
        <f t="shared" si="21"/>
        <v/>
      </c>
      <c r="R76" s="90" t="str">
        <f t="shared" si="22"/>
        <v/>
      </c>
      <c r="S76" s="76"/>
    </row>
    <row r="77" spans="2:19" ht="14.25" customHeight="1" x14ac:dyDescent="0.2">
      <c r="B77" s="230" t="s">
        <v>467</v>
      </c>
      <c r="C77" s="77" t="s">
        <v>27</v>
      </c>
      <c r="D77" s="78" t="s">
        <v>75</v>
      </c>
      <c r="E77" s="76" t="s">
        <v>22</v>
      </c>
      <c r="F77" s="77" t="s">
        <v>236</v>
      </c>
      <c r="G77" s="77" t="s">
        <v>411</v>
      </c>
      <c r="H77" s="76" t="s">
        <v>49</v>
      </c>
      <c r="I77" s="85">
        <v>22.08</v>
      </c>
      <c r="J77" s="74" t="str">
        <f t="shared" si="16"/>
        <v>1 x w</v>
      </c>
      <c r="K77" s="86">
        <f>IF(G77="-","",VLOOKUP(J77,Turnus!$B$2:$D$17,3,FALSE))</f>
        <v>52.178571428571431</v>
      </c>
      <c r="L77" s="87">
        <f t="shared" si="17"/>
        <v>1152.1028571428571</v>
      </c>
      <c r="M77" s="88">
        <f t="shared" si="18"/>
        <v>0</v>
      </c>
      <c r="N77" s="89" t="str">
        <f t="shared" si="19"/>
        <v/>
      </c>
      <c r="O77" s="90">
        <f>Leistungswerte!$I$8</f>
        <v>0</v>
      </c>
      <c r="P77" s="90" t="str">
        <f t="shared" si="20"/>
        <v/>
      </c>
      <c r="Q77" s="90" t="str">
        <f t="shared" si="21"/>
        <v/>
      </c>
      <c r="R77" s="90" t="str">
        <f t="shared" si="22"/>
        <v/>
      </c>
      <c r="S77" s="76"/>
    </row>
    <row r="78" spans="2:19" ht="14.25" customHeight="1" x14ac:dyDescent="0.2">
      <c r="B78" s="230" t="s">
        <v>467</v>
      </c>
      <c r="C78" s="77" t="s">
        <v>27</v>
      </c>
      <c r="D78" s="78" t="s">
        <v>472</v>
      </c>
      <c r="E78" s="76" t="s">
        <v>38</v>
      </c>
      <c r="F78" s="77" t="s">
        <v>408</v>
      </c>
      <c r="G78" s="77" t="s">
        <v>411</v>
      </c>
      <c r="H78" s="76" t="s">
        <v>49</v>
      </c>
      <c r="I78" s="85">
        <v>22.43</v>
      </c>
      <c r="J78" s="74" t="str">
        <f t="shared" si="16"/>
        <v>1 x w</v>
      </c>
      <c r="K78" s="86">
        <f>IF(G78="-","",VLOOKUP(J78,Turnus!$B$2:$D$17,3,FALSE))</f>
        <v>52.178571428571431</v>
      </c>
      <c r="L78" s="87">
        <f t="shared" si="17"/>
        <v>1170.3653571428572</v>
      </c>
      <c r="M78" s="88">
        <f t="shared" si="18"/>
        <v>0</v>
      </c>
      <c r="N78" s="89" t="str">
        <f t="shared" si="19"/>
        <v/>
      </c>
      <c r="O78" s="90">
        <f>Leistungswerte!$I$8</f>
        <v>0</v>
      </c>
      <c r="P78" s="90" t="str">
        <f t="shared" si="20"/>
        <v/>
      </c>
      <c r="Q78" s="90" t="str">
        <f t="shared" si="21"/>
        <v/>
      </c>
      <c r="R78" s="90" t="str">
        <f t="shared" si="22"/>
        <v/>
      </c>
      <c r="S78" s="76"/>
    </row>
    <row r="79" spans="2:19" ht="14.25" customHeight="1" x14ac:dyDescent="0.2">
      <c r="B79" s="230" t="s">
        <v>467</v>
      </c>
      <c r="C79" s="77" t="s">
        <v>27</v>
      </c>
      <c r="D79" s="78" t="s">
        <v>473</v>
      </c>
      <c r="E79" s="76" t="s">
        <v>22</v>
      </c>
      <c r="F79" s="77" t="s">
        <v>236</v>
      </c>
      <c r="G79" s="77" t="s">
        <v>411</v>
      </c>
      <c r="H79" s="76" t="s">
        <v>49</v>
      </c>
      <c r="I79" s="85">
        <v>22.43</v>
      </c>
      <c r="J79" s="74" t="str">
        <f t="shared" si="16"/>
        <v>1 x w</v>
      </c>
      <c r="K79" s="86">
        <f>IF(G79="-","",VLOOKUP(J79,Turnus!$B$2:$D$17,3,FALSE))</f>
        <v>52.178571428571431</v>
      </c>
      <c r="L79" s="87">
        <f t="shared" si="17"/>
        <v>1170.3653571428572</v>
      </c>
      <c r="M79" s="88">
        <f t="shared" si="18"/>
        <v>0</v>
      </c>
      <c r="N79" s="89" t="str">
        <f t="shared" si="19"/>
        <v/>
      </c>
      <c r="O79" s="90">
        <f>Leistungswerte!$I$8</f>
        <v>0</v>
      </c>
      <c r="P79" s="90" t="str">
        <f t="shared" si="20"/>
        <v/>
      </c>
      <c r="Q79" s="90" t="str">
        <f t="shared" si="21"/>
        <v/>
      </c>
      <c r="R79" s="90" t="str">
        <f t="shared" si="22"/>
        <v/>
      </c>
      <c r="S79" s="76"/>
    </row>
    <row r="80" spans="2:19" ht="14.25" customHeight="1" x14ac:dyDescent="0.2">
      <c r="B80" s="230" t="s">
        <v>467</v>
      </c>
      <c r="C80" s="77" t="s">
        <v>27</v>
      </c>
      <c r="D80" s="78" t="s">
        <v>77</v>
      </c>
      <c r="E80" s="76" t="s">
        <v>22</v>
      </c>
      <c r="F80" s="77" t="s">
        <v>236</v>
      </c>
      <c r="G80" s="77" t="s">
        <v>411</v>
      </c>
      <c r="H80" s="76" t="s">
        <v>49</v>
      </c>
      <c r="I80" s="85">
        <v>24.01</v>
      </c>
      <c r="J80" s="74" t="str">
        <f t="shared" si="16"/>
        <v>1 x w</v>
      </c>
      <c r="K80" s="86">
        <f>IF(G80="-","",VLOOKUP(J80,Turnus!$B$2:$D$17,3,FALSE))</f>
        <v>52.178571428571431</v>
      </c>
      <c r="L80" s="87">
        <f t="shared" si="17"/>
        <v>1252.8075000000001</v>
      </c>
      <c r="M80" s="88">
        <f t="shared" si="18"/>
        <v>0</v>
      </c>
      <c r="N80" s="89" t="str">
        <f t="shared" si="19"/>
        <v/>
      </c>
      <c r="O80" s="90">
        <f>Leistungswerte!$I$8</f>
        <v>0</v>
      </c>
      <c r="P80" s="90" t="str">
        <f t="shared" si="20"/>
        <v/>
      </c>
      <c r="Q80" s="90" t="str">
        <f t="shared" si="21"/>
        <v/>
      </c>
      <c r="R80" s="90" t="str">
        <f t="shared" si="22"/>
        <v/>
      </c>
      <c r="S80" s="76"/>
    </row>
    <row r="81" spans="2:19" ht="14.25" customHeight="1" x14ac:dyDescent="0.2">
      <c r="B81" s="230" t="s">
        <v>467</v>
      </c>
      <c r="C81" s="77" t="s">
        <v>27</v>
      </c>
      <c r="D81" s="78" t="s">
        <v>78</v>
      </c>
      <c r="E81" s="76" t="s">
        <v>22</v>
      </c>
      <c r="F81" s="77" t="s">
        <v>236</v>
      </c>
      <c r="G81" s="77" t="s">
        <v>411</v>
      </c>
      <c r="H81" s="76" t="s">
        <v>49</v>
      </c>
      <c r="I81" s="85">
        <v>23.18</v>
      </c>
      <c r="J81" s="74" t="str">
        <f t="shared" si="16"/>
        <v>1 x w</v>
      </c>
      <c r="K81" s="86">
        <f>IF(G81="-","",VLOOKUP(J81,Turnus!$B$2:$D$17,3,FALSE))</f>
        <v>52.178571428571431</v>
      </c>
      <c r="L81" s="87">
        <f t="shared" si="17"/>
        <v>1209.4992857142856</v>
      </c>
      <c r="M81" s="88">
        <f t="shared" si="18"/>
        <v>0</v>
      </c>
      <c r="N81" s="89" t="str">
        <f t="shared" si="19"/>
        <v/>
      </c>
      <c r="O81" s="90">
        <f>Leistungswerte!$I$8</f>
        <v>0</v>
      </c>
      <c r="P81" s="90" t="str">
        <f t="shared" si="20"/>
        <v/>
      </c>
      <c r="Q81" s="90" t="str">
        <f t="shared" si="21"/>
        <v/>
      </c>
      <c r="R81" s="90" t="str">
        <f t="shared" si="22"/>
        <v/>
      </c>
      <c r="S81" s="76"/>
    </row>
    <row r="82" spans="2:19" ht="14.25" customHeight="1" x14ac:dyDescent="0.2">
      <c r="B82" s="230" t="s">
        <v>467</v>
      </c>
      <c r="C82" s="77" t="s">
        <v>27</v>
      </c>
      <c r="D82" s="78" t="s">
        <v>110</v>
      </c>
      <c r="E82" s="76" t="s">
        <v>22</v>
      </c>
      <c r="F82" s="77" t="s">
        <v>236</v>
      </c>
      <c r="G82" s="77" t="s">
        <v>411</v>
      </c>
      <c r="H82" s="76" t="s">
        <v>49</v>
      </c>
      <c r="I82" s="85">
        <v>21.91</v>
      </c>
      <c r="J82" s="74" t="str">
        <f t="shared" si="16"/>
        <v>1 x w</v>
      </c>
      <c r="K82" s="86">
        <f>IF(G82="-","",VLOOKUP(J82,Turnus!$B$2:$D$17,3,FALSE))</f>
        <v>52.178571428571431</v>
      </c>
      <c r="L82" s="87">
        <f t="shared" si="17"/>
        <v>1143.2325000000001</v>
      </c>
      <c r="M82" s="88">
        <f t="shared" si="18"/>
        <v>0</v>
      </c>
      <c r="N82" s="89" t="str">
        <f t="shared" si="19"/>
        <v/>
      </c>
      <c r="O82" s="90">
        <f>Leistungswerte!$I$8</f>
        <v>0</v>
      </c>
      <c r="P82" s="90" t="str">
        <f t="shared" si="20"/>
        <v/>
      </c>
      <c r="Q82" s="90" t="str">
        <f t="shared" si="21"/>
        <v/>
      </c>
      <c r="R82" s="90" t="str">
        <f t="shared" si="22"/>
        <v/>
      </c>
      <c r="S82" s="76"/>
    </row>
    <row r="83" spans="2:19" ht="14.25" customHeight="1" x14ac:dyDescent="0.2">
      <c r="B83" s="230" t="s">
        <v>467</v>
      </c>
      <c r="C83" s="77" t="s">
        <v>27</v>
      </c>
      <c r="D83" s="78" t="s">
        <v>111</v>
      </c>
      <c r="E83" s="76" t="s">
        <v>22</v>
      </c>
      <c r="F83" s="77" t="s">
        <v>236</v>
      </c>
      <c r="G83" s="77" t="s">
        <v>411</v>
      </c>
      <c r="H83" s="76" t="s">
        <v>49</v>
      </c>
      <c r="I83" s="85">
        <v>18.46</v>
      </c>
      <c r="J83" s="74" t="str">
        <f t="shared" si="16"/>
        <v>1 x w</v>
      </c>
      <c r="K83" s="86">
        <f>IF(G83="-","",VLOOKUP(J83,Turnus!$B$2:$D$17,3,FALSE))</f>
        <v>52.178571428571431</v>
      </c>
      <c r="L83" s="87">
        <f t="shared" si="17"/>
        <v>963.21642857142865</v>
      </c>
      <c r="M83" s="88">
        <f t="shared" si="18"/>
        <v>0</v>
      </c>
      <c r="N83" s="89" t="str">
        <f t="shared" si="19"/>
        <v/>
      </c>
      <c r="O83" s="90">
        <f>Leistungswerte!$I$8</f>
        <v>0</v>
      </c>
      <c r="P83" s="90" t="str">
        <f t="shared" si="20"/>
        <v/>
      </c>
      <c r="Q83" s="90" t="str">
        <f t="shared" si="21"/>
        <v/>
      </c>
      <c r="R83" s="90" t="str">
        <f t="shared" si="22"/>
        <v/>
      </c>
      <c r="S83" s="76"/>
    </row>
    <row r="84" spans="2:19" ht="14.25" customHeight="1" x14ac:dyDescent="0.2">
      <c r="B84" s="230" t="s">
        <v>467</v>
      </c>
      <c r="C84" s="77" t="s">
        <v>27</v>
      </c>
      <c r="D84" s="78" t="s">
        <v>112</v>
      </c>
      <c r="E84" s="76" t="s">
        <v>22</v>
      </c>
      <c r="F84" s="77" t="s">
        <v>236</v>
      </c>
      <c r="G84" s="77" t="s">
        <v>411</v>
      </c>
      <c r="H84" s="76" t="s">
        <v>49</v>
      </c>
      <c r="I84" s="85">
        <v>16.010000000000002</v>
      </c>
      <c r="J84" s="74" t="str">
        <f t="shared" si="16"/>
        <v>1 x w</v>
      </c>
      <c r="K84" s="86">
        <f>IF(G84="-","",VLOOKUP(J84,Turnus!$B$2:$D$17,3,FALSE))</f>
        <v>52.178571428571431</v>
      </c>
      <c r="L84" s="87">
        <f t="shared" si="17"/>
        <v>835.37892857142867</v>
      </c>
      <c r="M84" s="88">
        <f t="shared" si="18"/>
        <v>0</v>
      </c>
      <c r="N84" s="89" t="str">
        <f t="shared" si="19"/>
        <v/>
      </c>
      <c r="O84" s="90">
        <f>Leistungswerte!$I$8</f>
        <v>0</v>
      </c>
      <c r="P84" s="90" t="str">
        <f t="shared" si="20"/>
        <v/>
      </c>
      <c r="Q84" s="90" t="str">
        <f t="shared" si="21"/>
        <v/>
      </c>
      <c r="R84" s="90" t="str">
        <f t="shared" si="22"/>
        <v/>
      </c>
      <c r="S84" s="76"/>
    </row>
    <row r="85" spans="2:19" ht="14.25" customHeight="1" x14ac:dyDescent="0.2">
      <c r="B85" s="230" t="s">
        <v>467</v>
      </c>
      <c r="C85" s="77" t="s">
        <v>27</v>
      </c>
      <c r="D85" s="78" t="s">
        <v>113</v>
      </c>
      <c r="E85" s="76" t="s">
        <v>38</v>
      </c>
      <c r="F85" s="77" t="s">
        <v>408</v>
      </c>
      <c r="G85" s="77" t="s">
        <v>411</v>
      </c>
      <c r="H85" s="76" t="s">
        <v>54</v>
      </c>
      <c r="I85" s="85">
        <v>40.74</v>
      </c>
      <c r="J85" s="74" t="str">
        <f t="shared" si="16"/>
        <v>1 x w</v>
      </c>
      <c r="K85" s="86">
        <f>IF(G85="-","",VLOOKUP(J85,Turnus!$B$2:$D$17,3,FALSE))</f>
        <v>52.178571428571431</v>
      </c>
      <c r="L85" s="87">
        <f t="shared" si="17"/>
        <v>2125.7550000000001</v>
      </c>
      <c r="M85" s="88">
        <f t="shared" si="18"/>
        <v>0</v>
      </c>
      <c r="N85" s="89" t="str">
        <f t="shared" si="19"/>
        <v/>
      </c>
      <c r="O85" s="90">
        <f>Leistungswerte!$I$8</f>
        <v>0</v>
      </c>
      <c r="P85" s="90" t="str">
        <f t="shared" si="20"/>
        <v/>
      </c>
      <c r="Q85" s="90" t="str">
        <f t="shared" si="21"/>
        <v/>
      </c>
      <c r="R85" s="90" t="str">
        <f t="shared" si="22"/>
        <v/>
      </c>
      <c r="S85" s="76"/>
    </row>
    <row r="86" spans="2:19" ht="14.25" customHeight="1" x14ac:dyDescent="0.2">
      <c r="B86" s="230" t="s">
        <v>467</v>
      </c>
      <c r="C86" s="77" t="s">
        <v>27</v>
      </c>
      <c r="D86" s="78" t="s">
        <v>114</v>
      </c>
      <c r="E86" s="76" t="s">
        <v>22</v>
      </c>
      <c r="F86" s="77" t="s">
        <v>236</v>
      </c>
      <c r="G86" s="77" t="s">
        <v>411</v>
      </c>
      <c r="H86" s="76" t="s">
        <v>49</v>
      </c>
      <c r="I86" s="85">
        <v>17.059999999999999</v>
      </c>
      <c r="J86" s="74" t="str">
        <f t="shared" si="16"/>
        <v>1 x w</v>
      </c>
      <c r="K86" s="86">
        <f>IF(G86="-","",VLOOKUP(J86,Turnus!$B$2:$D$17,3,FALSE))</f>
        <v>52.178571428571431</v>
      </c>
      <c r="L86" s="87">
        <f t="shared" si="17"/>
        <v>890.16642857142858</v>
      </c>
      <c r="M86" s="88">
        <f t="shared" si="18"/>
        <v>0</v>
      </c>
      <c r="N86" s="89" t="str">
        <f t="shared" si="19"/>
        <v/>
      </c>
      <c r="O86" s="90">
        <f>Leistungswerte!$I$8</f>
        <v>0</v>
      </c>
      <c r="P86" s="90" t="str">
        <f t="shared" si="20"/>
        <v/>
      </c>
      <c r="Q86" s="90" t="str">
        <f t="shared" si="21"/>
        <v/>
      </c>
      <c r="R86" s="90" t="str">
        <f t="shared" si="22"/>
        <v/>
      </c>
      <c r="S86" s="76"/>
    </row>
    <row r="87" spans="2:19" ht="14.25" customHeight="1" x14ac:dyDescent="0.2">
      <c r="B87" s="230" t="s">
        <v>467</v>
      </c>
      <c r="C87" s="77" t="s">
        <v>27</v>
      </c>
      <c r="D87" s="78" t="s">
        <v>474</v>
      </c>
      <c r="E87" s="76" t="s">
        <v>18</v>
      </c>
      <c r="F87" s="77" t="s">
        <v>237</v>
      </c>
      <c r="G87" s="77" t="s">
        <v>445</v>
      </c>
      <c r="H87" s="76" t="s">
        <v>15</v>
      </c>
      <c r="I87" s="85">
        <v>4.26</v>
      </c>
      <c r="J87" s="74" t="str">
        <f t="shared" si="16"/>
        <v>5 x w</v>
      </c>
      <c r="K87" s="86">
        <f>IF(G87="-","",VLOOKUP(J87,Turnus!$B$2:$D$17,3,FALSE))</f>
        <v>253.25</v>
      </c>
      <c r="L87" s="87">
        <f t="shared" si="17"/>
        <v>1078.845</v>
      </c>
      <c r="M87" s="88">
        <f t="shared" si="18"/>
        <v>0</v>
      </c>
      <c r="N87" s="89" t="str">
        <f t="shared" si="19"/>
        <v/>
      </c>
      <c r="O87" s="90">
        <f>Leistungswerte!$I$8</f>
        <v>0</v>
      </c>
      <c r="P87" s="90" t="str">
        <f t="shared" si="20"/>
        <v/>
      </c>
      <c r="Q87" s="90" t="str">
        <f t="shared" si="21"/>
        <v/>
      </c>
      <c r="R87" s="90" t="str">
        <f t="shared" si="22"/>
        <v/>
      </c>
      <c r="S87" s="76"/>
    </row>
    <row r="88" spans="2:19" ht="14.25" customHeight="1" x14ac:dyDescent="0.2">
      <c r="B88" s="230" t="s">
        <v>467</v>
      </c>
      <c r="C88" s="77" t="s">
        <v>27</v>
      </c>
      <c r="D88" s="78" t="s">
        <v>475</v>
      </c>
      <c r="E88" s="76" t="s">
        <v>18</v>
      </c>
      <c r="F88" s="77" t="s">
        <v>237</v>
      </c>
      <c r="G88" s="77" t="s">
        <v>445</v>
      </c>
      <c r="H88" s="76" t="s">
        <v>15</v>
      </c>
      <c r="I88" s="85">
        <v>10.56</v>
      </c>
      <c r="J88" s="74" t="str">
        <f t="shared" si="16"/>
        <v>5 x w</v>
      </c>
      <c r="K88" s="86">
        <f>IF(G88="-","",VLOOKUP(J88,Turnus!$B$2:$D$17,3,FALSE))</f>
        <v>253.25</v>
      </c>
      <c r="L88" s="87">
        <f t="shared" si="17"/>
        <v>2674.32</v>
      </c>
      <c r="M88" s="88">
        <f t="shared" si="18"/>
        <v>0</v>
      </c>
      <c r="N88" s="89" t="str">
        <f t="shared" si="19"/>
        <v/>
      </c>
      <c r="O88" s="90">
        <f>Leistungswerte!$I$8</f>
        <v>0</v>
      </c>
      <c r="P88" s="90" t="str">
        <f t="shared" si="20"/>
        <v/>
      </c>
      <c r="Q88" s="90" t="str">
        <f t="shared" si="21"/>
        <v/>
      </c>
      <c r="R88" s="90" t="str">
        <f t="shared" si="22"/>
        <v/>
      </c>
      <c r="S88" s="76"/>
    </row>
    <row r="89" spans="2:19" ht="14.25" customHeight="1" x14ac:dyDescent="0.2">
      <c r="B89" s="230" t="s">
        <v>467</v>
      </c>
      <c r="C89" s="77" t="s">
        <v>27</v>
      </c>
      <c r="D89" s="78" t="s">
        <v>115</v>
      </c>
      <c r="E89" s="76" t="s">
        <v>41</v>
      </c>
      <c r="F89" s="77" t="s">
        <v>403</v>
      </c>
      <c r="G89" s="77" t="s">
        <v>42</v>
      </c>
      <c r="H89" s="76" t="s">
        <v>15</v>
      </c>
      <c r="I89" s="85">
        <v>3.8</v>
      </c>
      <c r="J89" s="74" t="str">
        <f t="shared" si="16"/>
        <v>1 x w</v>
      </c>
      <c r="K89" s="86">
        <f>IF(G89="-","",VLOOKUP(J89,Turnus!$B$2:$D$17,3,FALSE))</f>
        <v>52.178571428571431</v>
      </c>
      <c r="L89" s="87">
        <f t="shared" si="17"/>
        <v>198.27857142857144</v>
      </c>
      <c r="M89" s="88">
        <f t="shared" si="18"/>
        <v>0</v>
      </c>
      <c r="N89" s="89" t="str">
        <f t="shared" si="19"/>
        <v/>
      </c>
      <c r="O89" s="90">
        <f>Leistungswerte!$I$8</f>
        <v>0</v>
      </c>
      <c r="P89" s="90" t="str">
        <f t="shared" si="20"/>
        <v/>
      </c>
      <c r="Q89" s="90" t="str">
        <f t="shared" si="21"/>
        <v/>
      </c>
      <c r="R89" s="90" t="str">
        <f t="shared" si="22"/>
        <v/>
      </c>
      <c r="S89" s="76"/>
    </row>
    <row r="90" spans="2:19" ht="14.25" customHeight="1" x14ac:dyDescent="0.2">
      <c r="B90" s="230" t="s">
        <v>467</v>
      </c>
      <c r="C90" s="77" t="s">
        <v>27</v>
      </c>
      <c r="D90" s="78" t="s">
        <v>116</v>
      </c>
      <c r="E90" s="76" t="s">
        <v>18</v>
      </c>
      <c r="F90" s="77" t="s">
        <v>237</v>
      </c>
      <c r="G90" s="77" t="s">
        <v>445</v>
      </c>
      <c r="H90" s="76" t="s">
        <v>15</v>
      </c>
      <c r="I90" s="85">
        <v>5.4</v>
      </c>
      <c r="J90" s="74" t="str">
        <f t="shared" si="16"/>
        <v>5 x w</v>
      </c>
      <c r="K90" s="86">
        <f>IF(G90="-","",VLOOKUP(J90,Turnus!$B$2:$D$17,3,FALSE))</f>
        <v>253.25</v>
      </c>
      <c r="L90" s="87">
        <f t="shared" si="17"/>
        <v>1367.5500000000002</v>
      </c>
      <c r="M90" s="88">
        <f t="shared" si="18"/>
        <v>0</v>
      </c>
      <c r="N90" s="89" t="str">
        <f t="shared" si="19"/>
        <v/>
      </c>
      <c r="O90" s="90">
        <f>Leistungswerte!$I$8</f>
        <v>0</v>
      </c>
      <c r="P90" s="90" t="str">
        <f t="shared" si="20"/>
        <v/>
      </c>
      <c r="Q90" s="90" t="str">
        <f t="shared" si="21"/>
        <v/>
      </c>
      <c r="R90" s="90" t="str">
        <f t="shared" si="22"/>
        <v/>
      </c>
      <c r="S90" s="76"/>
    </row>
    <row r="91" spans="2:19" ht="14.25" customHeight="1" x14ac:dyDescent="0.2">
      <c r="B91" s="230" t="s">
        <v>467</v>
      </c>
      <c r="C91" s="77" t="s">
        <v>27</v>
      </c>
      <c r="D91" s="78" t="s">
        <v>476</v>
      </c>
      <c r="E91" s="76" t="s">
        <v>18</v>
      </c>
      <c r="F91" s="77" t="s">
        <v>237</v>
      </c>
      <c r="G91" s="77" t="s">
        <v>445</v>
      </c>
      <c r="H91" s="76" t="s">
        <v>15</v>
      </c>
      <c r="I91" s="85">
        <v>14.41</v>
      </c>
      <c r="J91" s="74" t="str">
        <f t="shared" si="16"/>
        <v>5 x w</v>
      </c>
      <c r="K91" s="86">
        <f>IF(G91="-","",VLOOKUP(J91,Turnus!$B$2:$D$17,3,FALSE))</f>
        <v>253.25</v>
      </c>
      <c r="L91" s="87">
        <f t="shared" si="17"/>
        <v>3649.3325</v>
      </c>
      <c r="M91" s="88">
        <f t="shared" si="18"/>
        <v>0</v>
      </c>
      <c r="N91" s="89" t="str">
        <f t="shared" si="19"/>
        <v/>
      </c>
      <c r="O91" s="90">
        <f>Leistungswerte!$I$8</f>
        <v>0</v>
      </c>
      <c r="P91" s="90" t="str">
        <f t="shared" si="20"/>
        <v/>
      </c>
      <c r="Q91" s="90" t="str">
        <f t="shared" si="21"/>
        <v/>
      </c>
      <c r="R91" s="90" t="str">
        <f t="shared" si="22"/>
        <v/>
      </c>
      <c r="S91" s="76"/>
    </row>
    <row r="92" spans="2:19" ht="14.25" customHeight="1" x14ac:dyDescent="0.2">
      <c r="B92" s="230" t="s">
        <v>467</v>
      </c>
      <c r="C92" s="77" t="s">
        <v>35</v>
      </c>
      <c r="D92" s="78" t="s">
        <v>57</v>
      </c>
      <c r="E92" s="76" t="s">
        <v>11</v>
      </c>
      <c r="F92" s="77" t="s">
        <v>240</v>
      </c>
      <c r="G92" s="77" t="s">
        <v>176</v>
      </c>
      <c r="H92" s="76" t="s">
        <v>29</v>
      </c>
      <c r="I92" s="85">
        <v>26.37</v>
      </c>
      <c r="J92" s="74" t="str">
        <f t="shared" si="16"/>
        <v>5 x w</v>
      </c>
      <c r="K92" s="86">
        <f>IF(G92="-","",VLOOKUP(J92,Turnus!$B$2:$D$17,3,FALSE))</f>
        <v>253.25</v>
      </c>
      <c r="L92" s="87">
        <f t="shared" si="17"/>
        <v>6678.2025000000003</v>
      </c>
      <c r="M92" s="88">
        <f t="shared" si="18"/>
        <v>0</v>
      </c>
      <c r="N92" s="89" t="str">
        <f t="shared" si="19"/>
        <v/>
      </c>
      <c r="O92" s="90">
        <f>Leistungswerte!$I$8</f>
        <v>0</v>
      </c>
      <c r="P92" s="90" t="str">
        <f t="shared" si="20"/>
        <v/>
      </c>
      <c r="Q92" s="90" t="str">
        <f t="shared" si="21"/>
        <v/>
      </c>
      <c r="R92" s="90" t="str">
        <f t="shared" si="22"/>
        <v/>
      </c>
      <c r="S92" s="76"/>
    </row>
    <row r="93" spans="2:19" ht="14.25" customHeight="1" x14ac:dyDescent="0.2">
      <c r="B93" s="230" t="s">
        <v>467</v>
      </c>
      <c r="C93" s="77" t="s">
        <v>35</v>
      </c>
      <c r="D93" s="78" t="s">
        <v>52</v>
      </c>
      <c r="E93" s="76" t="s">
        <v>11</v>
      </c>
      <c r="F93" s="77" t="s">
        <v>240</v>
      </c>
      <c r="G93" s="77" t="s">
        <v>176</v>
      </c>
      <c r="H93" s="76" t="s">
        <v>47</v>
      </c>
      <c r="I93" s="85">
        <v>26.37</v>
      </c>
      <c r="J93" s="74" t="str">
        <f t="shared" si="16"/>
        <v>5 x w</v>
      </c>
      <c r="K93" s="86">
        <f>IF(G93="-","",VLOOKUP(J93,Turnus!$B$2:$D$17,3,FALSE))</f>
        <v>253.25</v>
      </c>
      <c r="L93" s="87">
        <f t="shared" si="17"/>
        <v>6678.2025000000003</v>
      </c>
      <c r="M93" s="88">
        <f t="shared" si="18"/>
        <v>0</v>
      </c>
      <c r="N93" s="89" t="str">
        <f t="shared" si="19"/>
        <v/>
      </c>
      <c r="O93" s="90">
        <f>Leistungswerte!$I$8</f>
        <v>0</v>
      </c>
      <c r="P93" s="90" t="str">
        <f t="shared" si="20"/>
        <v/>
      </c>
      <c r="Q93" s="90" t="str">
        <f t="shared" si="21"/>
        <v/>
      </c>
      <c r="R93" s="90" t="str">
        <f t="shared" si="22"/>
        <v/>
      </c>
      <c r="S93" s="76"/>
    </row>
    <row r="94" spans="2:19" ht="14.25" customHeight="1" x14ac:dyDescent="0.2">
      <c r="B94" s="231" t="s">
        <v>467</v>
      </c>
      <c r="C94" s="179" t="s">
        <v>35</v>
      </c>
      <c r="D94" s="180" t="s">
        <v>79</v>
      </c>
      <c r="E94" s="178" t="s">
        <v>17</v>
      </c>
      <c r="F94" s="77" t="s">
        <v>238</v>
      </c>
      <c r="G94" s="77" t="s">
        <v>174</v>
      </c>
      <c r="H94" s="178" t="s">
        <v>29</v>
      </c>
      <c r="I94" s="85">
        <v>8.94</v>
      </c>
      <c r="J94" s="74" t="str">
        <f t="shared" si="16"/>
        <v>2,5 x w</v>
      </c>
      <c r="K94" s="86">
        <f>IF(G94="-","",VLOOKUP(J94,Turnus!$B$2:$D$17,3,FALSE))</f>
        <v>130.44642857142858</v>
      </c>
      <c r="L94" s="87">
        <f t="shared" si="17"/>
        <v>1166.1910714285714</v>
      </c>
      <c r="M94" s="88">
        <f t="shared" si="18"/>
        <v>0</v>
      </c>
      <c r="N94" s="89" t="str">
        <f t="shared" si="19"/>
        <v/>
      </c>
      <c r="O94" s="90">
        <f>Leistungswerte!$I$8</f>
        <v>0</v>
      </c>
      <c r="P94" s="90" t="str">
        <f t="shared" si="20"/>
        <v/>
      </c>
      <c r="Q94" s="90" t="str">
        <f t="shared" si="21"/>
        <v/>
      </c>
      <c r="R94" s="90" t="str">
        <f t="shared" si="22"/>
        <v/>
      </c>
      <c r="S94" s="76"/>
    </row>
    <row r="95" spans="2:19" ht="14.25" customHeight="1" x14ac:dyDescent="0.2">
      <c r="B95" s="230" t="s">
        <v>467</v>
      </c>
      <c r="C95" s="77" t="s">
        <v>35</v>
      </c>
      <c r="D95" s="78" t="s">
        <v>36</v>
      </c>
      <c r="E95" s="76" t="s">
        <v>17</v>
      </c>
      <c r="F95" s="77" t="s">
        <v>238</v>
      </c>
      <c r="G95" s="77" t="s">
        <v>174</v>
      </c>
      <c r="H95" s="76" t="s">
        <v>29</v>
      </c>
      <c r="I95" s="85">
        <v>38.57</v>
      </c>
      <c r="J95" s="74" t="str">
        <f t="shared" si="16"/>
        <v>2,5 x w</v>
      </c>
      <c r="K95" s="86">
        <f>IF(G95="-","",VLOOKUP(J95,Turnus!$B$2:$D$17,3,FALSE))</f>
        <v>130.44642857142858</v>
      </c>
      <c r="L95" s="87">
        <f t="shared" si="17"/>
        <v>5031.3187500000004</v>
      </c>
      <c r="M95" s="88">
        <f t="shared" si="18"/>
        <v>0</v>
      </c>
      <c r="N95" s="89" t="str">
        <f t="shared" si="19"/>
        <v/>
      </c>
      <c r="O95" s="90">
        <f>Leistungswerte!$I$8</f>
        <v>0</v>
      </c>
      <c r="P95" s="90" t="str">
        <f t="shared" si="20"/>
        <v/>
      </c>
      <c r="Q95" s="90" t="str">
        <f t="shared" si="21"/>
        <v/>
      </c>
      <c r="R95" s="90" t="str">
        <f t="shared" si="22"/>
        <v/>
      </c>
      <c r="S95" s="76"/>
    </row>
    <row r="96" spans="2:19" ht="14.25" customHeight="1" x14ac:dyDescent="0.2">
      <c r="B96" s="230" t="s">
        <v>467</v>
      </c>
      <c r="C96" s="77" t="s">
        <v>35</v>
      </c>
      <c r="D96" s="78" t="s">
        <v>37</v>
      </c>
      <c r="E96" s="76" t="s">
        <v>17</v>
      </c>
      <c r="F96" s="77" t="s">
        <v>238</v>
      </c>
      <c r="G96" s="77" t="s">
        <v>174</v>
      </c>
      <c r="H96" s="76" t="s">
        <v>29</v>
      </c>
      <c r="I96" s="85">
        <v>24.72</v>
      </c>
      <c r="J96" s="74" t="str">
        <f t="shared" si="16"/>
        <v>2,5 x w</v>
      </c>
      <c r="K96" s="86">
        <f>IF(G96="-","",VLOOKUP(J96,Turnus!$B$2:$D$17,3,FALSE))</f>
        <v>130.44642857142858</v>
      </c>
      <c r="L96" s="87">
        <f t="shared" si="17"/>
        <v>3224.6357142857146</v>
      </c>
      <c r="M96" s="88">
        <f t="shared" si="18"/>
        <v>0</v>
      </c>
      <c r="N96" s="89" t="str">
        <f t="shared" si="19"/>
        <v/>
      </c>
      <c r="O96" s="90">
        <f>Leistungswerte!$I$8</f>
        <v>0</v>
      </c>
      <c r="P96" s="90" t="str">
        <f t="shared" si="20"/>
        <v/>
      </c>
      <c r="Q96" s="90" t="str">
        <f t="shared" si="21"/>
        <v/>
      </c>
      <c r="R96" s="90" t="str">
        <f t="shared" si="22"/>
        <v/>
      </c>
      <c r="S96" s="76"/>
    </row>
    <row r="97" spans="2:19" ht="14.25" customHeight="1" x14ac:dyDescent="0.2">
      <c r="B97" s="230" t="s">
        <v>467</v>
      </c>
      <c r="C97" s="77" t="s">
        <v>35</v>
      </c>
      <c r="D97" s="78" t="s">
        <v>477</v>
      </c>
      <c r="E97" s="76" t="s">
        <v>17</v>
      </c>
      <c r="F97" s="77" t="s">
        <v>238</v>
      </c>
      <c r="G97" s="77" t="s">
        <v>174</v>
      </c>
      <c r="H97" s="76" t="s">
        <v>29</v>
      </c>
      <c r="I97" s="85">
        <v>9.0500000000000007</v>
      </c>
      <c r="J97" s="74" t="str">
        <f t="shared" si="16"/>
        <v>2,5 x w</v>
      </c>
      <c r="K97" s="86">
        <f>IF(G97="-","",VLOOKUP(J97,Turnus!$B$2:$D$17,3,FALSE))</f>
        <v>130.44642857142858</v>
      </c>
      <c r="L97" s="87">
        <f t="shared" si="17"/>
        <v>1180.5401785714287</v>
      </c>
      <c r="M97" s="88">
        <f t="shared" si="18"/>
        <v>0</v>
      </c>
      <c r="N97" s="89" t="str">
        <f t="shared" si="19"/>
        <v/>
      </c>
      <c r="O97" s="90">
        <f>Leistungswerte!$I$8</f>
        <v>0</v>
      </c>
      <c r="P97" s="90" t="str">
        <f t="shared" si="20"/>
        <v/>
      </c>
      <c r="Q97" s="90" t="str">
        <f t="shared" si="21"/>
        <v/>
      </c>
      <c r="R97" s="90" t="str">
        <f t="shared" si="22"/>
        <v/>
      </c>
      <c r="S97" s="76"/>
    </row>
    <row r="98" spans="2:19" ht="14.25" customHeight="1" x14ac:dyDescent="0.2">
      <c r="B98" s="230" t="s">
        <v>467</v>
      </c>
      <c r="C98" s="77" t="s">
        <v>35</v>
      </c>
      <c r="D98" s="78" t="s">
        <v>80</v>
      </c>
      <c r="E98" s="76" t="s">
        <v>19</v>
      </c>
      <c r="F98" s="77" t="s">
        <v>401</v>
      </c>
      <c r="G98" s="77" t="s">
        <v>415</v>
      </c>
      <c r="H98" s="76" t="s">
        <v>49</v>
      </c>
      <c r="I98" s="85">
        <v>18.649999999999999</v>
      </c>
      <c r="J98" s="74" t="str">
        <f t="shared" si="16"/>
        <v>2 x m</v>
      </c>
      <c r="K98" s="86">
        <f>IF(G98="-","",VLOOKUP(J98,Turnus!$B$2:$D$17,3,FALSE))</f>
        <v>24</v>
      </c>
      <c r="L98" s="87">
        <f t="shared" si="17"/>
        <v>447.59999999999997</v>
      </c>
      <c r="M98" s="88">
        <f t="shared" si="18"/>
        <v>0</v>
      </c>
      <c r="N98" s="89" t="str">
        <f t="shared" si="19"/>
        <v/>
      </c>
      <c r="O98" s="90">
        <f>Leistungswerte!$I$8</f>
        <v>0</v>
      </c>
      <c r="P98" s="90" t="str">
        <f t="shared" si="20"/>
        <v/>
      </c>
      <c r="Q98" s="90" t="str">
        <f t="shared" si="21"/>
        <v/>
      </c>
      <c r="R98" s="90" t="str">
        <f t="shared" si="22"/>
        <v/>
      </c>
      <c r="S98" s="76"/>
    </row>
    <row r="99" spans="2:19" ht="14.25" customHeight="1" x14ac:dyDescent="0.2">
      <c r="B99" s="230" t="s">
        <v>467</v>
      </c>
      <c r="C99" s="77" t="s">
        <v>35</v>
      </c>
      <c r="D99" s="78" t="s">
        <v>81</v>
      </c>
      <c r="E99" s="76" t="s">
        <v>25</v>
      </c>
      <c r="F99" s="77" t="s">
        <v>402</v>
      </c>
      <c r="G99" s="77" t="s">
        <v>26</v>
      </c>
      <c r="H99" s="76" t="s">
        <v>29</v>
      </c>
      <c r="I99" s="85">
        <v>59.18</v>
      </c>
      <c r="J99" s="74" t="str">
        <f t="shared" si="16"/>
        <v>2,5 x w*</v>
      </c>
      <c r="K99" s="86">
        <f>IF(G99="-","",VLOOKUP(J99,Turnus!$B$2:$D$17,3,FALSE))</f>
        <v>112.44642857142858</v>
      </c>
      <c r="L99" s="87">
        <f t="shared" si="17"/>
        <v>6654.5796428571439</v>
      </c>
      <c r="M99" s="88">
        <f t="shared" si="18"/>
        <v>0</v>
      </c>
      <c r="N99" s="89" t="str">
        <f t="shared" si="19"/>
        <v/>
      </c>
      <c r="O99" s="90">
        <f>Leistungswerte!$I$8</f>
        <v>0</v>
      </c>
      <c r="P99" s="90" t="str">
        <f t="shared" si="20"/>
        <v/>
      </c>
      <c r="Q99" s="90" t="str">
        <f t="shared" si="21"/>
        <v/>
      </c>
      <c r="R99" s="90" t="str">
        <f t="shared" si="22"/>
        <v/>
      </c>
      <c r="S99" s="76"/>
    </row>
    <row r="100" spans="2:19" ht="14.25" customHeight="1" x14ac:dyDescent="0.2">
      <c r="B100" s="230" t="s">
        <v>467</v>
      </c>
      <c r="C100" s="77" t="s">
        <v>35</v>
      </c>
      <c r="D100" s="78" t="s">
        <v>82</v>
      </c>
      <c r="E100" s="76" t="s">
        <v>25</v>
      </c>
      <c r="F100" s="77" t="s">
        <v>402</v>
      </c>
      <c r="G100" s="77" t="s">
        <v>26</v>
      </c>
      <c r="H100" s="76" t="s">
        <v>29</v>
      </c>
      <c r="I100" s="85">
        <v>71.45</v>
      </c>
      <c r="J100" s="74" t="str">
        <f t="shared" si="16"/>
        <v>2,5 x w*</v>
      </c>
      <c r="K100" s="86">
        <f>IF(G100="-","",VLOOKUP(J100,Turnus!$B$2:$D$17,3,FALSE))</f>
        <v>112.44642857142858</v>
      </c>
      <c r="L100" s="87">
        <f t="shared" si="17"/>
        <v>8034.297321428573</v>
      </c>
      <c r="M100" s="88">
        <f t="shared" si="18"/>
        <v>0</v>
      </c>
      <c r="N100" s="89" t="str">
        <f t="shared" si="19"/>
        <v/>
      </c>
      <c r="O100" s="90">
        <f>Leistungswerte!$I$8</f>
        <v>0</v>
      </c>
      <c r="P100" s="90" t="str">
        <f t="shared" si="20"/>
        <v/>
      </c>
      <c r="Q100" s="90" t="str">
        <f t="shared" si="21"/>
        <v/>
      </c>
      <c r="R100" s="90" t="str">
        <f t="shared" si="22"/>
        <v/>
      </c>
      <c r="S100" s="76"/>
    </row>
    <row r="101" spans="2:19" ht="14.25" customHeight="1" x14ac:dyDescent="0.2">
      <c r="B101" s="230" t="s">
        <v>467</v>
      </c>
      <c r="C101" s="77" t="s">
        <v>35</v>
      </c>
      <c r="D101" s="78" t="s">
        <v>83</v>
      </c>
      <c r="E101" s="76" t="s">
        <v>38</v>
      </c>
      <c r="F101" s="77" t="s">
        <v>593</v>
      </c>
      <c r="G101" s="77" t="s">
        <v>412</v>
      </c>
      <c r="H101" s="76" t="s">
        <v>47</v>
      </c>
      <c r="I101" s="85">
        <v>38.85</v>
      </c>
      <c r="J101" s="74" t="str">
        <f t="shared" si="16"/>
        <v>2 x w</v>
      </c>
      <c r="K101" s="86">
        <f>IF(G101="-","",VLOOKUP(J101,Turnus!$B$2:$D$17,3,FALSE))</f>
        <v>104.35714285714286</v>
      </c>
      <c r="L101" s="87">
        <f t="shared" si="17"/>
        <v>4054.2750000000001</v>
      </c>
      <c r="M101" s="88">
        <f t="shared" si="18"/>
        <v>0</v>
      </c>
      <c r="N101" s="89" t="str">
        <f t="shared" si="19"/>
        <v/>
      </c>
      <c r="O101" s="90">
        <f>Leistungswerte!$I$8</f>
        <v>0</v>
      </c>
      <c r="P101" s="90" t="str">
        <f t="shared" si="20"/>
        <v/>
      </c>
      <c r="Q101" s="90" t="str">
        <f t="shared" si="21"/>
        <v/>
      </c>
      <c r="R101" s="90" t="str">
        <f t="shared" si="22"/>
        <v/>
      </c>
      <c r="S101" s="76"/>
    </row>
    <row r="102" spans="2:19" ht="14.25" customHeight="1" x14ac:dyDescent="0.2">
      <c r="B102" s="230" t="s">
        <v>467</v>
      </c>
      <c r="C102" s="77" t="s">
        <v>35</v>
      </c>
      <c r="D102" s="78" t="s">
        <v>118</v>
      </c>
      <c r="E102" s="76" t="s">
        <v>25</v>
      </c>
      <c r="F102" s="77" t="s">
        <v>402</v>
      </c>
      <c r="G102" s="77" t="s">
        <v>26</v>
      </c>
      <c r="H102" s="76" t="s">
        <v>49</v>
      </c>
      <c r="I102" s="85">
        <v>84.35</v>
      </c>
      <c r="J102" s="74" t="str">
        <f t="shared" si="16"/>
        <v>2,5 x w*</v>
      </c>
      <c r="K102" s="86">
        <f>IF(G102="-","",VLOOKUP(J102,Turnus!$B$2:$D$17,3,FALSE))</f>
        <v>112.44642857142858</v>
      </c>
      <c r="L102" s="87">
        <f t="shared" si="17"/>
        <v>9484.8562500000007</v>
      </c>
      <c r="M102" s="88">
        <f t="shared" si="18"/>
        <v>0</v>
      </c>
      <c r="N102" s="89" t="str">
        <f t="shared" si="19"/>
        <v/>
      </c>
      <c r="O102" s="90">
        <f>Leistungswerte!$I$8</f>
        <v>0</v>
      </c>
      <c r="P102" s="90" t="str">
        <f t="shared" si="20"/>
        <v/>
      </c>
      <c r="Q102" s="90" t="str">
        <f t="shared" si="21"/>
        <v/>
      </c>
      <c r="R102" s="90" t="str">
        <f t="shared" si="22"/>
        <v/>
      </c>
      <c r="S102" s="76"/>
    </row>
    <row r="103" spans="2:19" ht="14.25" customHeight="1" x14ac:dyDescent="0.2">
      <c r="B103" s="230" t="s">
        <v>467</v>
      </c>
      <c r="C103" s="77" t="s">
        <v>35</v>
      </c>
      <c r="D103" s="78" t="s">
        <v>119</v>
      </c>
      <c r="E103" s="76" t="s">
        <v>17</v>
      </c>
      <c r="F103" s="74" t="s">
        <v>238</v>
      </c>
      <c r="G103" s="74" t="s">
        <v>174</v>
      </c>
      <c r="H103" s="76" t="s">
        <v>29</v>
      </c>
      <c r="I103" s="85">
        <v>86.82</v>
      </c>
      <c r="J103" s="74" t="str">
        <f t="shared" si="16"/>
        <v>2,5 x w</v>
      </c>
      <c r="K103" s="86">
        <f>IF(G103="-","",VLOOKUP(J103,Turnus!$B$2:$D$17,3,FALSE))</f>
        <v>130.44642857142858</v>
      </c>
      <c r="L103" s="87">
        <f t="shared" si="17"/>
        <v>11325.358928571428</v>
      </c>
      <c r="M103" s="88">
        <f t="shared" si="18"/>
        <v>0</v>
      </c>
      <c r="N103" s="89" t="str">
        <f t="shared" si="19"/>
        <v/>
      </c>
      <c r="O103" s="90">
        <f>Leistungswerte!$I$8</f>
        <v>0</v>
      </c>
      <c r="P103" s="90" t="str">
        <f t="shared" si="20"/>
        <v/>
      </c>
      <c r="Q103" s="90" t="str">
        <f t="shared" si="21"/>
        <v/>
      </c>
      <c r="R103" s="90" t="str">
        <f t="shared" si="22"/>
        <v/>
      </c>
      <c r="S103" s="76"/>
    </row>
    <row r="104" spans="2:19" ht="14.25" customHeight="1" x14ac:dyDescent="0.2">
      <c r="B104" s="230" t="s">
        <v>467</v>
      </c>
      <c r="C104" s="77" t="s">
        <v>35</v>
      </c>
      <c r="D104" s="78" t="s">
        <v>39</v>
      </c>
      <c r="E104" s="76" t="s">
        <v>22</v>
      </c>
      <c r="F104" s="77" t="s">
        <v>236</v>
      </c>
      <c r="G104" s="77" t="s">
        <v>411</v>
      </c>
      <c r="H104" s="76" t="s">
        <v>29</v>
      </c>
      <c r="I104" s="85">
        <v>14.59</v>
      </c>
      <c r="J104" s="74" t="str">
        <f t="shared" si="16"/>
        <v>1 x w</v>
      </c>
      <c r="K104" s="86">
        <f>IF(G104="-","",VLOOKUP(J104,Turnus!$B$2:$D$17,3,FALSE))</f>
        <v>52.178571428571431</v>
      </c>
      <c r="L104" s="87">
        <f t="shared" si="17"/>
        <v>761.28535714285715</v>
      </c>
      <c r="M104" s="88">
        <f t="shared" si="18"/>
        <v>0</v>
      </c>
      <c r="N104" s="89" t="str">
        <f t="shared" si="19"/>
        <v/>
      </c>
      <c r="O104" s="90">
        <f>Leistungswerte!$I$8</f>
        <v>0</v>
      </c>
      <c r="P104" s="90" t="str">
        <f t="shared" si="20"/>
        <v/>
      </c>
      <c r="Q104" s="90" t="str">
        <f t="shared" si="21"/>
        <v/>
      </c>
      <c r="R104" s="90" t="str">
        <f t="shared" si="22"/>
        <v/>
      </c>
      <c r="S104" s="76"/>
    </row>
    <row r="105" spans="2:19" ht="14.25" customHeight="1" x14ac:dyDescent="0.2">
      <c r="B105" s="230" t="s">
        <v>467</v>
      </c>
      <c r="C105" s="77" t="s">
        <v>35</v>
      </c>
      <c r="D105" s="78" t="s">
        <v>40</v>
      </c>
      <c r="E105" s="76" t="s">
        <v>22</v>
      </c>
      <c r="F105" s="77" t="s">
        <v>236</v>
      </c>
      <c r="G105" s="77" t="s">
        <v>411</v>
      </c>
      <c r="H105" s="76" t="s">
        <v>29</v>
      </c>
      <c r="I105" s="85">
        <v>36.299999999999997</v>
      </c>
      <c r="J105" s="74" t="str">
        <f t="shared" si="16"/>
        <v>1 x w</v>
      </c>
      <c r="K105" s="86">
        <f>IF(G105="-","",VLOOKUP(J105,Turnus!$B$2:$D$17,3,FALSE))</f>
        <v>52.178571428571431</v>
      </c>
      <c r="L105" s="87">
        <f t="shared" si="17"/>
        <v>1894.0821428571428</v>
      </c>
      <c r="M105" s="88">
        <f t="shared" si="18"/>
        <v>0</v>
      </c>
      <c r="N105" s="89" t="str">
        <f t="shared" si="19"/>
        <v/>
      </c>
      <c r="O105" s="90">
        <f>Leistungswerte!$I$8</f>
        <v>0</v>
      </c>
      <c r="P105" s="90" t="str">
        <f t="shared" si="20"/>
        <v/>
      </c>
      <c r="Q105" s="90" t="str">
        <f t="shared" si="21"/>
        <v/>
      </c>
      <c r="R105" s="90" t="str">
        <f t="shared" si="22"/>
        <v/>
      </c>
      <c r="S105" s="76"/>
    </row>
    <row r="106" spans="2:19" ht="14.25" customHeight="1" x14ac:dyDescent="0.2">
      <c r="B106" s="230" t="s">
        <v>467</v>
      </c>
      <c r="C106" s="77" t="s">
        <v>35</v>
      </c>
      <c r="D106" s="78" t="s">
        <v>478</v>
      </c>
      <c r="E106" s="76" t="s">
        <v>25</v>
      </c>
      <c r="F106" s="77" t="s">
        <v>402</v>
      </c>
      <c r="G106" s="77" t="s">
        <v>26</v>
      </c>
      <c r="H106" s="76" t="s">
        <v>29</v>
      </c>
      <c r="I106" s="85">
        <v>24.36</v>
      </c>
      <c r="J106" s="74" t="str">
        <f t="shared" si="16"/>
        <v>2,5 x w*</v>
      </c>
      <c r="K106" s="86">
        <f>IF(G106="-","",VLOOKUP(J106,Turnus!$B$2:$D$17,3,FALSE))</f>
        <v>112.44642857142858</v>
      </c>
      <c r="L106" s="87">
        <f t="shared" si="17"/>
        <v>2739.1950000000002</v>
      </c>
      <c r="M106" s="88">
        <f t="shared" si="18"/>
        <v>0</v>
      </c>
      <c r="N106" s="89" t="str">
        <f t="shared" si="19"/>
        <v/>
      </c>
      <c r="O106" s="90">
        <f>Leistungswerte!$I$8</f>
        <v>0</v>
      </c>
      <c r="P106" s="90" t="str">
        <f t="shared" si="20"/>
        <v/>
      </c>
      <c r="Q106" s="90" t="str">
        <f t="shared" si="21"/>
        <v/>
      </c>
      <c r="R106" s="90" t="str">
        <f t="shared" si="22"/>
        <v/>
      </c>
      <c r="S106" s="76"/>
    </row>
    <row r="107" spans="2:19" ht="14.25" customHeight="1" x14ac:dyDescent="0.2">
      <c r="B107" s="230" t="s">
        <v>467</v>
      </c>
      <c r="C107" s="77" t="s">
        <v>35</v>
      </c>
      <c r="D107" s="78" t="s">
        <v>84</v>
      </c>
      <c r="E107" s="76" t="s">
        <v>22</v>
      </c>
      <c r="F107" s="77" t="s">
        <v>236</v>
      </c>
      <c r="G107" s="77" t="s">
        <v>411</v>
      </c>
      <c r="H107" s="76" t="s">
        <v>49</v>
      </c>
      <c r="I107" s="85">
        <v>24.58</v>
      </c>
      <c r="J107" s="74" t="str">
        <f t="shared" si="16"/>
        <v>1 x w</v>
      </c>
      <c r="K107" s="86">
        <f>IF(G107="-","",VLOOKUP(J107,Turnus!$B$2:$D$17,3,FALSE))</f>
        <v>52.178571428571431</v>
      </c>
      <c r="L107" s="87">
        <f t="shared" si="17"/>
        <v>1282.5492857142856</v>
      </c>
      <c r="M107" s="88">
        <f t="shared" si="18"/>
        <v>0</v>
      </c>
      <c r="N107" s="89" t="str">
        <f t="shared" si="19"/>
        <v/>
      </c>
      <c r="O107" s="90">
        <f>Leistungswerte!$I$8</f>
        <v>0</v>
      </c>
      <c r="P107" s="90" t="str">
        <f t="shared" si="20"/>
        <v/>
      </c>
      <c r="Q107" s="90" t="str">
        <f t="shared" si="21"/>
        <v/>
      </c>
      <c r="R107" s="90" t="str">
        <f t="shared" si="22"/>
        <v/>
      </c>
      <c r="S107" s="76"/>
    </row>
    <row r="108" spans="2:19" ht="14.25" customHeight="1" x14ac:dyDescent="0.2">
      <c r="B108" s="230" t="s">
        <v>467</v>
      </c>
      <c r="C108" s="77" t="s">
        <v>35</v>
      </c>
      <c r="D108" s="78" t="s">
        <v>85</v>
      </c>
      <c r="E108" s="76" t="s">
        <v>22</v>
      </c>
      <c r="F108" s="77" t="s">
        <v>236</v>
      </c>
      <c r="G108" s="77" t="s">
        <v>411</v>
      </c>
      <c r="H108" s="76" t="s">
        <v>49</v>
      </c>
      <c r="I108" s="85">
        <v>23.88</v>
      </c>
      <c r="J108" s="74" t="str">
        <f t="shared" si="16"/>
        <v>1 x w</v>
      </c>
      <c r="K108" s="86">
        <f>IF(G108="-","",VLOOKUP(J108,Turnus!$B$2:$D$17,3,FALSE))</f>
        <v>52.178571428571431</v>
      </c>
      <c r="L108" s="87">
        <f t="shared" si="17"/>
        <v>1246.0242857142857</v>
      </c>
      <c r="M108" s="88">
        <f t="shared" si="18"/>
        <v>0</v>
      </c>
      <c r="N108" s="89" t="str">
        <f t="shared" si="19"/>
        <v/>
      </c>
      <c r="O108" s="90">
        <f>Leistungswerte!$I$8</f>
        <v>0</v>
      </c>
      <c r="P108" s="90" t="str">
        <f t="shared" si="20"/>
        <v/>
      </c>
      <c r="Q108" s="90" t="str">
        <f t="shared" si="21"/>
        <v/>
      </c>
      <c r="R108" s="90" t="str">
        <f t="shared" si="22"/>
        <v/>
      </c>
      <c r="S108" s="76"/>
    </row>
    <row r="109" spans="2:19" ht="14.25" customHeight="1" x14ac:dyDescent="0.2">
      <c r="B109" s="230" t="s">
        <v>467</v>
      </c>
      <c r="C109" s="77" t="s">
        <v>35</v>
      </c>
      <c r="D109" s="78" t="s">
        <v>86</v>
      </c>
      <c r="E109" s="76" t="s">
        <v>22</v>
      </c>
      <c r="F109" s="77" t="s">
        <v>236</v>
      </c>
      <c r="G109" s="77" t="s">
        <v>411</v>
      </c>
      <c r="H109" s="76" t="s">
        <v>49</v>
      </c>
      <c r="I109" s="85">
        <v>21.09</v>
      </c>
      <c r="J109" s="74" t="str">
        <f t="shared" si="16"/>
        <v>1 x w</v>
      </c>
      <c r="K109" s="86">
        <f>IF(G109="-","",VLOOKUP(J109,Turnus!$B$2:$D$17,3,FALSE))</f>
        <v>52.178571428571431</v>
      </c>
      <c r="L109" s="87">
        <f t="shared" si="17"/>
        <v>1100.4460714285715</v>
      </c>
      <c r="M109" s="88">
        <f t="shared" si="18"/>
        <v>0</v>
      </c>
      <c r="N109" s="89" t="str">
        <f t="shared" si="19"/>
        <v/>
      </c>
      <c r="O109" s="90">
        <f>Leistungswerte!$I$8</f>
        <v>0</v>
      </c>
      <c r="P109" s="90" t="str">
        <f t="shared" si="20"/>
        <v/>
      </c>
      <c r="Q109" s="90" t="str">
        <f t="shared" si="21"/>
        <v/>
      </c>
      <c r="R109" s="90" t="str">
        <f t="shared" si="22"/>
        <v/>
      </c>
      <c r="S109" s="76"/>
    </row>
    <row r="110" spans="2:19" ht="14.25" customHeight="1" x14ac:dyDescent="0.2">
      <c r="B110" s="230" t="s">
        <v>467</v>
      </c>
      <c r="C110" s="77" t="s">
        <v>35</v>
      </c>
      <c r="D110" s="78" t="s">
        <v>87</v>
      </c>
      <c r="E110" s="76" t="s">
        <v>22</v>
      </c>
      <c r="F110" s="77" t="s">
        <v>236</v>
      </c>
      <c r="G110" s="77" t="s">
        <v>411</v>
      </c>
      <c r="H110" s="76" t="s">
        <v>49</v>
      </c>
      <c r="I110" s="85">
        <v>18.55</v>
      </c>
      <c r="J110" s="74" t="str">
        <f t="shared" si="16"/>
        <v>1 x w</v>
      </c>
      <c r="K110" s="86">
        <f>IF(G110="-","",VLOOKUP(J110,Turnus!$B$2:$D$17,3,FALSE))</f>
        <v>52.178571428571431</v>
      </c>
      <c r="L110" s="87">
        <f t="shared" si="17"/>
        <v>967.91250000000002</v>
      </c>
      <c r="M110" s="88">
        <f t="shared" si="18"/>
        <v>0</v>
      </c>
      <c r="N110" s="89" t="str">
        <f t="shared" si="19"/>
        <v/>
      </c>
      <c r="O110" s="90">
        <f>Leistungswerte!$I$8</f>
        <v>0</v>
      </c>
      <c r="P110" s="90" t="str">
        <f t="shared" si="20"/>
        <v/>
      </c>
      <c r="Q110" s="90" t="str">
        <f t="shared" si="21"/>
        <v/>
      </c>
      <c r="R110" s="90" t="str">
        <f t="shared" si="22"/>
        <v/>
      </c>
      <c r="S110" s="76"/>
    </row>
    <row r="111" spans="2:19" ht="14.25" customHeight="1" x14ac:dyDescent="0.2">
      <c r="B111" s="230" t="s">
        <v>467</v>
      </c>
      <c r="C111" s="77" t="s">
        <v>35</v>
      </c>
      <c r="D111" s="78" t="s">
        <v>88</v>
      </c>
      <c r="E111" s="76" t="s">
        <v>22</v>
      </c>
      <c r="F111" s="77" t="s">
        <v>236</v>
      </c>
      <c r="G111" s="77" t="s">
        <v>411</v>
      </c>
      <c r="H111" s="76" t="s">
        <v>49</v>
      </c>
      <c r="I111" s="85">
        <v>16.690000000000001</v>
      </c>
      <c r="J111" s="74" t="str">
        <f t="shared" si="16"/>
        <v>1 x w</v>
      </c>
      <c r="K111" s="86">
        <f>IF(G111="-","",VLOOKUP(J111,Turnus!$B$2:$D$17,3,FALSE))</f>
        <v>52.178571428571431</v>
      </c>
      <c r="L111" s="87">
        <f t="shared" si="17"/>
        <v>870.8603571428572</v>
      </c>
      <c r="M111" s="88">
        <f t="shared" si="18"/>
        <v>0</v>
      </c>
      <c r="N111" s="89" t="str">
        <f t="shared" si="19"/>
        <v/>
      </c>
      <c r="O111" s="90">
        <f>Leistungswerte!$I$8</f>
        <v>0</v>
      </c>
      <c r="P111" s="90" t="str">
        <f t="shared" si="20"/>
        <v/>
      </c>
      <c r="Q111" s="90" t="str">
        <f t="shared" si="21"/>
        <v/>
      </c>
      <c r="R111" s="90" t="str">
        <f t="shared" si="22"/>
        <v/>
      </c>
      <c r="S111" s="76"/>
    </row>
    <row r="112" spans="2:19" ht="14.25" customHeight="1" x14ac:dyDescent="0.2">
      <c r="B112" s="230" t="s">
        <v>467</v>
      </c>
      <c r="C112" s="77" t="s">
        <v>35</v>
      </c>
      <c r="D112" s="78" t="s">
        <v>89</v>
      </c>
      <c r="E112" s="76" t="s">
        <v>25</v>
      </c>
      <c r="F112" s="77" t="s">
        <v>402</v>
      </c>
      <c r="G112" s="77" t="s">
        <v>26</v>
      </c>
      <c r="H112" s="76" t="s">
        <v>49</v>
      </c>
      <c r="I112" s="85">
        <v>40.58</v>
      </c>
      <c r="J112" s="74" t="str">
        <f t="shared" si="16"/>
        <v>2,5 x w*</v>
      </c>
      <c r="K112" s="86">
        <f>IF(G112="-","",VLOOKUP(J112,Turnus!$B$2:$D$17,3,FALSE))</f>
        <v>112.44642857142858</v>
      </c>
      <c r="L112" s="87">
        <f t="shared" si="17"/>
        <v>4563.0760714285716</v>
      </c>
      <c r="M112" s="88">
        <f t="shared" si="18"/>
        <v>0</v>
      </c>
      <c r="N112" s="89" t="str">
        <f t="shared" si="19"/>
        <v/>
      </c>
      <c r="O112" s="90">
        <f>Leistungswerte!$I$8</f>
        <v>0</v>
      </c>
      <c r="P112" s="90" t="str">
        <f t="shared" si="20"/>
        <v/>
      </c>
      <c r="Q112" s="90" t="str">
        <f t="shared" si="21"/>
        <v/>
      </c>
      <c r="R112" s="90" t="str">
        <f t="shared" si="22"/>
        <v/>
      </c>
      <c r="S112" s="76"/>
    </row>
    <row r="113" spans="2:19" ht="14.25" customHeight="1" x14ac:dyDescent="0.2">
      <c r="B113" s="230" t="s">
        <v>467</v>
      </c>
      <c r="C113" s="77" t="s">
        <v>35</v>
      </c>
      <c r="D113" s="78" t="s">
        <v>90</v>
      </c>
      <c r="E113" s="76" t="s">
        <v>48</v>
      </c>
      <c r="F113" s="77" t="s">
        <v>236</v>
      </c>
      <c r="G113" s="77" t="s">
        <v>411</v>
      </c>
      <c r="H113" s="76" t="s">
        <v>49</v>
      </c>
      <c r="I113" s="85">
        <v>17.309999999999999</v>
      </c>
      <c r="J113" s="74" t="str">
        <f t="shared" si="16"/>
        <v>1 x w</v>
      </c>
      <c r="K113" s="86">
        <f>IF(G113="-","",VLOOKUP(J113,Turnus!$B$2:$D$17,3,FALSE))</f>
        <v>52.178571428571431</v>
      </c>
      <c r="L113" s="87">
        <f t="shared" si="17"/>
        <v>903.21107142857136</v>
      </c>
      <c r="M113" s="88">
        <f t="shared" si="18"/>
        <v>0</v>
      </c>
      <c r="N113" s="89" t="str">
        <f t="shared" si="19"/>
        <v/>
      </c>
      <c r="O113" s="90">
        <f>Leistungswerte!$I$8</f>
        <v>0</v>
      </c>
      <c r="P113" s="90" t="str">
        <f t="shared" si="20"/>
        <v/>
      </c>
      <c r="Q113" s="90" t="str">
        <f t="shared" si="21"/>
        <v/>
      </c>
      <c r="R113" s="90" t="str">
        <f t="shared" si="22"/>
        <v/>
      </c>
      <c r="S113" s="76"/>
    </row>
    <row r="114" spans="2:19" ht="14.25" customHeight="1" x14ac:dyDescent="0.2">
      <c r="B114" s="231" t="s">
        <v>467</v>
      </c>
      <c r="C114" s="179" t="s">
        <v>35</v>
      </c>
      <c r="D114" s="180" t="s">
        <v>120</v>
      </c>
      <c r="E114" s="178" t="s">
        <v>18</v>
      </c>
      <c r="F114" s="77" t="s">
        <v>237</v>
      </c>
      <c r="G114" s="77" t="s">
        <v>445</v>
      </c>
      <c r="H114" s="178" t="s">
        <v>15</v>
      </c>
      <c r="I114" s="85">
        <v>4.26</v>
      </c>
      <c r="J114" s="74" t="str">
        <f t="shared" si="16"/>
        <v>5 x w</v>
      </c>
      <c r="K114" s="86">
        <f>IF(G114="-","",VLOOKUP(J114,Turnus!$B$2:$D$17,3,FALSE))</f>
        <v>253.25</v>
      </c>
      <c r="L114" s="87">
        <f t="shared" si="17"/>
        <v>1078.845</v>
      </c>
      <c r="M114" s="88">
        <f t="shared" si="18"/>
        <v>0</v>
      </c>
      <c r="N114" s="89" t="str">
        <f t="shared" si="19"/>
        <v/>
      </c>
      <c r="O114" s="90">
        <f>Leistungswerte!$I$8</f>
        <v>0</v>
      </c>
      <c r="P114" s="90" t="str">
        <f t="shared" si="20"/>
        <v/>
      </c>
      <c r="Q114" s="90" t="str">
        <f t="shared" si="21"/>
        <v/>
      </c>
      <c r="R114" s="90" t="str">
        <f t="shared" si="22"/>
        <v/>
      </c>
      <c r="S114" s="76"/>
    </row>
    <row r="115" spans="2:19" ht="14.25" customHeight="1" x14ac:dyDescent="0.2">
      <c r="B115" s="230" t="s">
        <v>467</v>
      </c>
      <c r="C115" s="77" t="s">
        <v>35</v>
      </c>
      <c r="D115" s="78" t="s">
        <v>479</v>
      </c>
      <c r="E115" s="76" t="s">
        <v>18</v>
      </c>
      <c r="F115" s="77" t="s">
        <v>237</v>
      </c>
      <c r="G115" s="77" t="s">
        <v>445</v>
      </c>
      <c r="H115" s="76" t="s">
        <v>15</v>
      </c>
      <c r="I115" s="85">
        <v>10.56</v>
      </c>
      <c r="J115" s="74" t="str">
        <f t="shared" si="16"/>
        <v>5 x w</v>
      </c>
      <c r="K115" s="86">
        <f>IF(G115="-","",VLOOKUP(J115,Turnus!$B$2:$D$17,3,FALSE))</f>
        <v>253.25</v>
      </c>
      <c r="L115" s="87">
        <f t="shared" si="17"/>
        <v>2674.32</v>
      </c>
      <c r="M115" s="88">
        <f t="shared" si="18"/>
        <v>0</v>
      </c>
      <c r="N115" s="89" t="str">
        <f t="shared" si="19"/>
        <v/>
      </c>
      <c r="O115" s="90">
        <f>Leistungswerte!$I$8</f>
        <v>0</v>
      </c>
      <c r="P115" s="90" t="str">
        <f t="shared" si="20"/>
        <v/>
      </c>
      <c r="Q115" s="90" t="str">
        <f t="shared" si="21"/>
        <v/>
      </c>
      <c r="R115" s="90" t="str">
        <f t="shared" si="22"/>
        <v/>
      </c>
      <c r="S115" s="76"/>
    </row>
    <row r="116" spans="2:19" ht="14.25" customHeight="1" x14ac:dyDescent="0.2">
      <c r="B116" s="230" t="s">
        <v>467</v>
      </c>
      <c r="C116" s="77" t="s">
        <v>35</v>
      </c>
      <c r="D116" s="78" t="s">
        <v>91</v>
      </c>
      <c r="E116" s="76" t="s">
        <v>41</v>
      </c>
      <c r="F116" s="77" t="s">
        <v>403</v>
      </c>
      <c r="G116" s="77" t="s">
        <v>42</v>
      </c>
      <c r="H116" s="76" t="s">
        <v>15</v>
      </c>
      <c r="I116" s="85">
        <v>3.8</v>
      </c>
      <c r="J116" s="74" t="str">
        <f t="shared" si="16"/>
        <v>1 x w</v>
      </c>
      <c r="K116" s="86">
        <f>IF(G116="-","",VLOOKUP(J116,Turnus!$B$2:$D$17,3,FALSE))</f>
        <v>52.178571428571431</v>
      </c>
      <c r="L116" s="87">
        <f t="shared" si="17"/>
        <v>198.27857142857144</v>
      </c>
      <c r="M116" s="88">
        <f t="shared" si="18"/>
        <v>0</v>
      </c>
      <c r="N116" s="89" t="str">
        <f t="shared" si="19"/>
        <v/>
      </c>
      <c r="O116" s="90">
        <f>Leistungswerte!$I$8</f>
        <v>0</v>
      </c>
      <c r="P116" s="90" t="str">
        <f t="shared" si="20"/>
        <v/>
      </c>
      <c r="Q116" s="90" t="str">
        <f t="shared" si="21"/>
        <v/>
      </c>
      <c r="R116" s="90" t="str">
        <f t="shared" si="22"/>
        <v/>
      </c>
      <c r="S116" s="76"/>
    </row>
    <row r="117" spans="2:19" ht="14.25" customHeight="1" x14ac:dyDescent="0.2">
      <c r="B117" s="230" t="s">
        <v>467</v>
      </c>
      <c r="C117" s="77" t="s">
        <v>35</v>
      </c>
      <c r="D117" s="78" t="s">
        <v>92</v>
      </c>
      <c r="E117" s="76" t="s">
        <v>18</v>
      </c>
      <c r="F117" s="77" t="s">
        <v>237</v>
      </c>
      <c r="G117" s="77" t="s">
        <v>445</v>
      </c>
      <c r="H117" s="76" t="s">
        <v>15</v>
      </c>
      <c r="I117" s="85">
        <v>5.4</v>
      </c>
      <c r="J117" s="74" t="str">
        <f t="shared" si="16"/>
        <v>5 x w</v>
      </c>
      <c r="K117" s="86">
        <f>IF(G117="-","",VLOOKUP(J117,Turnus!$B$2:$D$17,3,FALSE))</f>
        <v>253.25</v>
      </c>
      <c r="L117" s="87">
        <f t="shared" si="17"/>
        <v>1367.5500000000002</v>
      </c>
      <c r="M117" s="88">
        <f t="shared" si="18"/>
        <v>0</v>
      </c>
      <c r="N117" s="89" t="str">
        <f t="shared" si="19"/>
        <v/>
      </c>
      <c r="O117" s="90">
        <f>Leistungswerte!$I$8</f>
        <v>0</v>
      </c>
      <c r="P117" s="90" t="str">
        <f t="shared" si="20"/>
        <v/>
      </c>
      <c r="Q117" s="90" t="str">
        <f t="shared" si="21"/>
        <v/>
      </c>
      <c r="R117" s="90" t="str">
        <f t="shared" si="22"/>
        <v/>
      </c>
      <c r="S117" s="76"/>
    </row>
    <row r="118" spans="2:19" ht="14.25" customHeight="1" x14ac:dyDescent="0.2">
      <c r="B118" s="230" t="s">
        <v>467</v>
      </c>
      <c r="C118" s="77" t="s">
        <v>35</v>
      </c>
      <c r="D118" s="78" t="s">
        <v>432</v>
      </c>
      <c r="E118" s="76" t="s">
        <v>18</v>
      </c>
      <c r="F118" s="77" t="s">
        <v>237</v>
      </c>
      <c r="G118" s="77" t="s">
        <v>445</v>
      </c>
      <c r="H118" s="76" t="s">
        <v>15</v>
      </c>
      <c r="I118" s="85">
        <v>14.41</v>
      </c>
      <c r="J118" s="74" t="str">
        <f t="shared" si="16"/>
        <v>5 x w</v>
      </c>
      <c r="K118" s="86">
        <f>IF(G118="-","",VLOOKUP(J118,Turnus!$B$2:$D$17,3,FALSE))</f>
        <v>253.25</v>
      </c>
      <c r="L118" s="87">
        <f t="shared" si="17"/>
        <v>3649.3325</v>
      </c>
      <c r="M118" s="88">
        <f t="shared" si="18"/>
        <v>0</v>
      </c>
      <c r="N118" s="89" t="str">
        <f t="shared" si="19"/>
        <v/>
      </c>
      <c r="O118" s="90">
        <f>Leistungswerte!$I$8</f>
        <v>0</v>
      </c>
      <c r="P118" s="90" t="str">
        <f t="shared" si="20"/>
        <v/>
      </c>
      <c r="Q118" s="90" t="str">
        <f t="shared" si="21"/>
        <v/>
      </c>
      <c r="R118" s="90" t="str">
        <f t="shared" si="22"/>
        <v/>
      </c>
      <c r="S118" s="76"/>
    </row>
    <row r="119" spans="2:19" ht="14.25" customHeight="1" x14ac:dyDescent="0.2">
      <c r="B119" s="230" t="s">
        <v>467</v>
      </c>
      <c r="C119" s="77" t="s">
        <v>43</v>
      </c>
      <c r="D119" s="78" t="s">
        <v>57</v>
      </c>
      <c r="E119" s="76" t="s">
        <v>11</v>
      </c>
      <c r="F119" s="77" t="s">
        <v>240</v>
      </c>
      <c r="G119" s="77" t="s">
        <v>176</v>
      </c>
      <c r="H119" s="76" t="s">
        <v>29</v>
      </c>
      <c r="I119" s="85">
        <v>26.37</v>
      </c>
      <c r="J119" s="74" t="str">
        <f t="shared" si="16"/>
        <v>5 x w</v>
      </c>
      <c r="K119" s="86">
        <f>IF(G119="-","",VLOOKUP(J119,Turnus!$B$2:$D$17,3,FALSE))</f>
        <v>253.25</v>
      </c>
      <c r="L119" s="87">
        <f t="shared" si="17"/>
        <v>6678.2025000000003</v>
      </c>
      <c r="M119" s="88">
        <f t="shared" si="18"/>
        <v>0</v>
      </c>
      <c r="N119" s="89" t="str">
        <f t="shared" si="19"/>
        <v/>
      </c>
      <c r="O119" s="90">
        <f>Leistungswerte!$I$8</f>
        <v>0</v>
      </c>
      <c r="P119" s="90" t="str">
        <f t="shared" si="20"/>
        <v/>
      </c>
      <c r="Q119" s="90" t="str">
        <f t="shared" si="21"/>
        <v/>
      </c>
      <c r="R119" s="90" t="str">
        <f t="shared" si="22"/>
        <v/>
      </c>
      <c r="S119" s="76"/>
    </row>
    <row r="120" spans="2:19" ht="14.25" customHeight="1" x14ac:dyDescent="0.2">
      <c r="B120" s="230" t="s">
        <v>467</v>
      </c>
      <c r="C120" s="77" t="s">
        <v>43</v>
      </c>
      <c r="D120" s="78" t="s">
        <v>52</v>
      </c>
      <c r="E120" s="76" t="s">
        <v>11</v>
      </c>
      <c r="F120" s="77" t="s">
        <v>240</v>
      </c>
      <c r="G120" s="77" t="s">
        <v>176</v>
      </c>
      <c r="H120" s="76" t="s">
        <v>29</v>
      </c>
      <c r="I120" s="85">
        <v>26.37</v>
      </c>
      <c r="J120" s="74" t="str">
        <f t="shared" si="16"/>
        <v>5 x w</v>
      </c>
      <c r="K120" s="86">
        <f>IF(G120="-","",VLOOKUP(J120,Turnus!$B$2:$D$17,3,FALSE))</f>
        <v>253.25</v>
      </c>
      <c r="L120" s="87">
        <f t="shared" si="17"/>
        <v>6678.2025000000003</v>
      </c>
      <c r="M120" s="88">
        <f t="shared" si="18"/>
        <v>0</v>
      </c>
      <c r="N120" s="89" t="str">
        <f t="shared" si="19"/>
        <v/>
      </c>
      <c r="O120" s="90">
        <f>Leistungswerte!$I$8</f>
        <v>0</v>
      </c>
      <c r="P120" s="90" t="str">
        <f t="shared" si="20"/>
        <v/>
      </c>
      <c r="Q120" s="90" t="str">
        <f t="shared" si="21"/>
        <v/>
      </c>
      <c r="R120" s="90" t="str">
        <f t="shared" si="22"/>
        <v/>
      </c>
      <c r="S120" s="76"/>
    </row>
    <row r="121" spans="2:19" ht="14.25" customHeight="1" x14ac:dyDescent="0.2">
      <c r="B121" s="230" t="s">
        <v>467</v>
      </c>
      <c r="C121" s="77" t="s">
        <v>43</v>
      </c>
      <c r="D121" s="78" t="s">
        <v>93</v>
      </c>
      <c r="E121" s="76" t="s">
        <v>17</v>
      </c>
      <c r="F121" s="77" t="s">
        <v>238</v>
      </c>
      <c r="G121" s="77" t="s">
        <v>174</v>
      </c>
      <c r="H121" s="76" t="s">
        <v>29</v>
      </c>
      <c r="I121" s="85">
        <v>8.94</v>
      </c>
      <c r="J121" s="74" t="str">
        <f t="shared" si="16"/>
        <v>2,5 x w</v>
      </c>
      <c r="K121" s="86">
        <f>IF(G121="-","",VLOOKUP(J121,Turnus!$B$2:$D$17,3,FALSE))</f>
        <v>130.44642857142858</v>
      </c>
      <c r="L121" s="87">
        <f t="shared" si="17"/>
        <v>1166.1910714285714</v>
      </c>
      <c r="M121" s="88">
        <f t="shared" si="18"/>
        <v>0</v>
      </c>
      <c r="N121" s="89" t="str">
        <f t="shared" si="19"/>
        <v/>
      </c>
      <c r="O121" s="90">
        <f>Leistungswerte!$I$8</f>
        <v>0</v>
      </c>
      <c r="P121" s="90" t="str">
        <f t="shared" si="20"/>
        <v/>
      </c>
      <c r="Q121" s="90" t="str">
        <f t="shared" si="21"/>
        <v/>
      </c>
      <c r="R121" s="90" t="str">
        <f t="shared" si="22"/>
        <v/>
      </c>
      <c r="S121" s="76"/>
    </row>
    <row r="122" spans="2:19" ht="14.25" customHeight="1" x14ac:dyDescent="0.2">
      <c r="B122" s="230" t="s">
        <v>467</v>
      </c>
      <c r="C122" s="77" t="s">
        <v>43</v>
      </c>
      <c r="D122" s="78" t="s">
        <v>44</v>
      </c>
      <c r="E122" s="76" t="s">
        <v>17</v>
      </c>
      <c r="F122" s="77" t="s">
        <v>238</v>
      </c>
      <c r="G122" s="77" t="s">
        <v>174</v>
      </c>
      <c r="H122" s="76" t="s">
        <v>29</v>
      </c>
      <c r="I122" s="85">
        <v>39.450000000000003</v>
      </c>
      <c r="J122" s="74" t="str">
        <f t="shared" si="16"/>
        <v>2,5 x w</v>
      </c>
      <c r="K122" s="86">
        <f>IF(G122="-","",VLOOKUP(J122,Turnus!$B$2:$D$17,3,FALSE))</f>
        <v>130.44642857142858</v>
      </c>
      <c r="L122" s="87">
        <f t="shared" si="17"/>
        <v>5146.1116071428578</v>
      </c>
      <c r="M122" s="88">
        <f t="shared" si="18"/>
        <v>0</v>
      </c>
      <c r="N122" s="89" t="str">
        <f t="shared" si="19"/>
        <v/>
      </c>
      <c r="O122" s="90">
        <f>Leistungswerte!$I$8</f>
        <v>0</v>
      </c>
      <c r="P122" s="90" t="str">
        <f t="shared" si="20"/>
        <v/>
      </c>
      <c r="Q122" s="90" t="str">
        <f t="shared" si="21"/>
        <v/>
      </c>
      <c r="R122" s="90" t="str">
        <f t="shared" si="22"/>
        <v/>
      </c>
      <c r="S122" s="76"/>
    </row>
    <row r="123" spans="2:19" ht="14.25" customHeight="1" x14ac:dyDescent="0.2">
      <c r="B123" s="230" t="s">
        <v>467</v>
      </c>
      <c r="C123" s="77" t="s">
        <v>43</v>
      </c>
      <c r="D123" s="78" t="s">
        <v>45</v>
      </c>
      <c r="E123" s="76" t="s">
        <v>17</v>
      </c>
      <c r="F123" s="77" t="s">
        <v>238</v>
      </c>
      <c r="G123" s="77" t="s">
        <v>174</v>
      </c>
      <c r="H123" s="76" t="s">
        <v>29</v>
      </c>
      <c r="I123" s="85">
        <v>23.85</v>
      </c>
      <c r="J123" s="74" t="str">
        <f t="shared" si="16"/>
        <v>2,5 x w</v>
      </c>
      <c r="K123" s="86">
        <f>IF(G123="-","",VLOOKUP(J123,Turnus!$B$2:$D$17,3,FALSE))</f>
        <v>130.44642857142858</v>
      </c>
      <c r="L123" s="87">
        <f t="shared" si="17"/>
        <v>3111.147321428572</v>
      </c>
      <c r="M123" s="88">
        <f t="shared" si="18"/>
        <v>0</v>
      </c>
      <c r="N123" s="89" t="str">
        <f t="shared" si="19"/>
        <v/>
      </c>
      <c r="O123" s="90">
        <f>Leistungswerte!$I$8</f>
        <v>0</v>
      </c>
      <c r="P123" s="90" t="str">
        <f t="shared" si="20"/>
        <v/>
      </c>
      <c r="Q123" s="90" t="str">
        <f t="shared" si="21"/>
        <v/>
      </c>
      <c r="R123" s="90" t="str">
        <f t="shared" si="22"/>
        <v/>
      </c>
      <c r="S123" s="76"/>
    </row>
    <row r="124" spans="2:19" ht="14.25" customHeight="1" x14ac:dyDescent="0.2">
      <c r="B124" s="230" t="s">
        <v>467</v>
      </c>
      <c r="C124" s="77" t="s">
        <v>43</v>
      </c>
      <c r="D124" s="78" t="s">
        <v>46</v>
      </c>
      <c r="E124" s="76" t="s">
        <v>17</v>
      </c>
      <c r="F124" s="77" t="s">
        <v>238</v>
      </c>
      <c r="G124" s="77" t="s">
        <v>174</v>
      </c>
      <c r="H124" s="76" t="s">
        <v>29</v>
      </c>
      <c r="I124" s="85">
        <v>9.0500000000000007</v>
      </c>
      <c r="J124" s="74" t="str">
        <f t="shared" si="16"/>
        <v>2,5 x w</v>
      </c>
      <c r="K124" s="86">
        <f>IF(G124="-","",VLOOKUP(J124,Turnus!$B$2:$D$17,3,FALSE))</f>
        <v>130.44642857142858</v>
      </c>
      <c r="L124" s="87">
        <f t="shared" si="17"/>
        <v>1180.5401785714287</v>
      </c>
      <c r="M124" s="88">
        <f t="shared" si="18"/>
        <v>0</v>
      </c>
      <c r="N124" s="89" t="str">
        <f t="shared" si="19"/>
        <v/>
      </c>
      <c r="O124" s="90">
        <f>Leistungswerte!$I$8</f>
        <v>0</v>
      </c>
      <c r="P124" s="90" t="str">
        <f t="shared" si="20"/>
        <v/>
      </c>
      <c r="Q124" s="90" t="str">
        <f t="shared" si="21"/>
        <v/>
      </c>
      <c r="R124" s="90" t="str">
        <f t="shared" si="22"/>
        <v/>
      </c>
      <c r="S124" s="76"/>
    </row>
    <row r="125" spans="2:19" ht="14.25" customHeight="1" x14ac:dyDescent="0.2">
      <c r="B125" s="230" t="s">
        <v>467</v>
      </c>
      <c r="C125" s="77" t="s">
        <v>43</v>
      </c>
      <c r="D125" s="78" t="s">
        <v>121</v>
      </c>
      <c r="E125" s="76" t="s">
        <v>22</v>
      </c>
      <c r="F125" s="77" t="s">
        <v>236</v>
      </c>
      <c r="G125" s="77" t="s">
        <v>411</v>
      </c>
      <c r="H125" s="76" t="s">
        <v>49</v>
      </c>
      <c r="I125" s="85">
        <v>20.059999999999999</v>
      </c>
      <c r="J125" s="74" t="str">
        <f t="shared" si="16"/>
        <v>1 x w</v>
      </c>
      <c r="K125" s="86">
        <f>IF(G125="-","",VLOOKUP(J125,Turnus!$B$2:$D$17,3,FALSE))</f>
        <v>52.178571428571431</v>
      </c>
      <c r="L125" s="87">
        <f t="shared" si="17"/>
        <v>1046.7021428571429</v>
      </c>
      <c r="M125" s="88">
        <f t="shared" si="18"/>
        <v>0</v>
      </c>
      <c r="N125" s="89" t="str">
        <f t="shared" si="19"/>
        <v/>
      </c>
      <c r="O125" s="90">
        <f>Leistungswerte!$I$8</f>
        <v>0</v>
      </c>
      <c r="P125" s="90" t="str">
        <f t="shared" si="20"/>
        <v/>
      </c>
      <c r="Q125" s="90" t="str">
        <f t="shared" si="21"/>
        <v/>
      </c>
      <c r="R125" s="90" t="str">
        <f t="shared" si="22"/>
        <v/>
      </c>
      <c r="S125" s="76"/>
    </row>
    <row r="126" spans="2:19" ht="14.25" customHeight="1" x14ac:dyDescent="0.2">
      <c r="B126" s="230" t="s">
        <v>467</v>
      </c>
      <c r="C126" s="77" t="s">
        <v>43</v>
      </c>
      <c r="D126" s="78" t="s">
        <v>122</v>
      </c>
      <c r="E126" s="76" t="s">
        <v>22</v>
      </c>
      <c r="F126" s="77" t="s">
        <v>236</v>
      </c>
      <c r="G126" s="77" t="s">
        <v>411</v>
      </c>
      <c r="H126" s="76" t="s">
        <v>29</v>
      </c>
      <c r="I126" s="85">
        <v>59.73</v>
      </c>
      <c r="J126" s="74" t="str">
        <f t="shared" si="16"/>
        <v>1 x w</v>
      </c>
      <c r="K126" s="86">
        <f>IF(G126="-","",VLOOKUP(J126,Turnus!$B$2:$D$17,3,FALSE))</f>
        <v>52.178571428571431</v>
      </c>
      <c r="L126" s="87">
        <f t="shared" si="17"/>
        <v>3116.6260714285713</v>
      </c>
      <c r="M126" s="88">
        <f t="shared" si="18"/>
        <v>0</v>
      </c>
      <c r="N126" s="89" t="str">
        <f t="shared" si="19"/>
        <v/>
      </c>
      <c r="O126" s="90">
        <f>Leistungswerte!$I$8</f>
        <v>0</v>
      </c>
      <c r="P126" s="90" t="str">
        <f t="shared" si="20"/>
        <v/>
      </c>
      <c r="Q126" s="90" t="str">
        <f t="shared" si="21"/>
        <v/>
      </c>
      <c r="R126" s="90" t="str">
        <f t="shared" si="22"/>
        <v/>
      </c>
      <c r="S126" s="76"/>
    </row>
    <row r="127" spans="2:19" ht="14.25" customHeight="1" x14ac:dyDescent="0.2">
      <c r="B127" s="230" t="s">
        <v>467</v>
      </c>
      <c r="C127" s="77" t="s">
        <v>43</v>
      </c>
      <c r="D127" s="78" t="s">
        <v>123</v>
      </c>
      <c r="E127" s="76" t="s">
        <v>22</v>
      </c>
      <c r="F127" s="77" t="s">
        <v>236</v>
      </c>
      <c r="G127" s="77" t="s">
        <v>411</v>
      </c>
      <c r="H127" s="76" t="s">
        <v>29</v>
      </c>
      <c r="I127" s="85">
        <v>69.209999999999994</v>
      </c>
      <c r="J127" s="74" t="str">
        <f t="shared" si="16"/>
        <v>1 x w</v>
      </c>
      <c r="K127" s="86">
        <f>IF(G127="-","",VLOOKUP(J127,Turnus!$B$2:$D$17,3,FALSE))</f>
        <v>52.178571428571431</v>
      </c>
      <c r="L127" s="87">
        <f t="shared" si="17"/>
        <v>3611.2789285714284</v>
      </c>
      <c r="M127" s="88">
        <f t="shared" si="18"/>
        <v>0</v>
      </c>
      <c r="N127" s="89" t="str">
        <f t="shared" si="19"/>
        <v/>
      </c>
      <c r="O127" s="90">
        <f>Leistungswerte!$I$8</f>
        <v>0</v>
      </c>
      <c r="P127" s="90" t="str">
        <f t="shared" si="20"/>
        <v/>
      </c>
      <c r="Q127" s="90" t="str">
        <f t="shared" si="21"/>
        <v/>
      </c>
      <c r="R127" s="90" t="str">
        <f t="shared" si="22"/>
        <v/>
      </c>
      <c r="S127" s="76"/>
    </row>
    <row r="128" spans="2:19" ht="14.25" customHeight="1" x14ac:dyDescent="0.2">
      <c r="B128" s="230" t="s">
        <v>467</v>
      </c>
      <c r="C128" s="77" t="s">
        <v>43</v>
      </c>
      <c r="D128" s="78" t="s">
        <v>94</v>
      </c>
      <c r="E128" s="76" t="s">
        <v>22</v>
      </c>
      <c r="F128" s="77" t="s">
        <v>236</v>
      </c>
      <c r="G128" s="77" t="s">
        <v>411</v>
      </c>
      <c r="H128" s="76" t="s">
        <v>50</v>
      </c>
      <c r="I128" s="85">
        <v>40.36</v>
      </c>
      <c r="J128" s="74" t="str">
        <f t="shared" si="16"/>
        <v>1 x w</v>
      </c>
      <c r="K128" s="86">
        <f>IF(G128="-","",VLOOKUP(J128,Turnus!$B$2:$D$17,3,FALSE))</f>
        <v>52.178571428571431</v>
      </c>
      <c r="L128" s="87">
        <f t="shared" si="17"/>
        <v>2105.9271428571428</v>
      </c>
      <c r="M128" s="88">
        <f t="shared" si="18"/>
        <v>0</v>
      </c>
      <c r="N128" s="89" t="str">
        <f t="shared" si="19"/>
        <v/>
      </c>
      <c r="O128" s="90">
        <f>Leistungswerte!$I$8</f>
        <v>0</v>
      </c>
      <c r="P128" s="90" t="str">
        <f t="shared" si="20"/>
        <v/>
      </c>
      <c r="Q128" s="90" t="str">
        <f t="shared" si="21"/>
        <v/>
      </c>
      <c r="R128" s="90" t="str">
        <f t="shared" si="22"/>
        <v/>
      </c>
      <c r="S128" s="76"/>
    </row>
    <row r="129" spans="2:19" ht="14.25" customHeight="1" x14ac:dyDescent="0.2">
      <c r="B129" s="230" t="s">
        <v>467</v>
      </c>
      <c r="C129" s="77" t="s">
        <v>43</v>
      </c>
      <c r="D129" s="78" t="s">
        <v>95</v>
      </c>
      <c r="E129" s="76" t="s">
        <v>22</v>
      </c>
      <c r="F129" s="77" t="s">
        <v>236</v>
      </c>
      <c r="G129" s="77" t="s">
        <v>411</v>
      </c>
      <c r="H129" s="76" t="s">
        <v>49</v>
      </c>
      <c r="I129" s="85">
        <v>20.91</v>
      </c>
      <c r="J129" s="74" t="str">
        <f t="shared" si="16"/>
        <v>1 x w</v>
      </c>
      <c r="K129" s="86">
        <f>IF(G129="-","",VLOOKUP(J129,Turnus!$B$2:$D$17,3,FALSE))</f>
        <v>52.178571428571431</v>
      </c>
      <c r="L129" s="87">
        <f t="shared" si="17"/>
        <v>1091.0539285714285</v>
      </c>
      <c r="M129" s="88">
        <f t="shared" si="18"/>
        <v>0</v>
      </c>
      <c r="N129" s="89" t="str">
        <f t="shared" si="19"/>
        <v/>
      </c>
      <c r="O129" s="90">
        <f>Leistungswerte!$I$8</f>
        <v>0</v>
      </c>
      <c r="P129" s="90" t="str">
        <f t="shared" si="20"/>
        <v/>
      </c>
      <c r="Q129" s="90" t="str">
        <f t="shared" si="21"/>
        <v/>
      </c>
      <c r="R129" s="90" t="str">
        <f t="shared" si="22"/>
        <v/>
      </c>
      <c r="S129" s="76"/>
    </row>
    <row r="130" spans="2:19" ht="14.25" customHeight="1" x14ac:dyDescent="0.2">
      <c r="B130" s="230" t="s">
        <v>467</v>
      </c>
      <c r="C130" s="77" t="s">
        <v>43</v>
      </c>
      <c r="D130" s="78" t="s">
        <v>96</v>
      </c>
      <c r="E130" s="76" t="s">
        <v>22</v>
      </c>
      <c r="F130" s="77" t="s">
        <v>236</v>
      </c>
      <c r="G130" s="77" t="s">
        <v>411</v>
      </c>
      <c r="H130" s="76" t="s">
        <v>49</v>
      </c>
      <c r="I130" s="85">
        <v>20.49</v>
      </c>
      <c r="J130" s="74" t="str">
        <f t="shared" si="16"/>
        <v>1 x w</v>
      </c>
      <c r="K130" s="86">
        <f>IF(G130="-","",VLOOKUP(J130,Turnus!$B$2:$D$17,3,FALSE))</f>
        <v>52.178571428571431</v>
      </c>
      <c r="L130" s="87">
        <f t="shared" si="17"/>
        <v>1069.1389285714286</v>
      </c>
      <c r="M130" s="88">
        <f t="shared" si="18"/>
        <v>0</v>
      </c>
      <c r="N130" s="89" t="str">
        <f t="shared" si="19"/>
        <v/>
      </c>
      <c r="O130" s="90">
        <f>Leistungswerte!$I$8</f>
        <v>0</v>
      </c>
      <c r="P130" s="90" t="str">
        <f t="shared" si="20"/>
        <v/>
      </c>
      <c r="Q130" s="90" t="str">
        <f t="shared" si="21"/>
        <v/>
      </c>
      <c r="R130" s="90" t="str">
        <f t="shared" si="22"/>
        <v/>
      </c>
      <c r="S130" s="76"/>
    </row>
    <row r="131" spans="2:19" ht="14.25" customHeight="1" x14ac:dyDescent="0.2">
      <c r="B131" s="230" t="s">
        <v>467</v>
      </c>
      <c r="C131" s="77" t="s">
        <v>43</v>
      </c>
      <c r="D131" s="78" t="s">
        <v>97</v>
      </c>
      <c r="E131" s="76" t="s">
        <v>20</v>
      </c>
      <c r="F131" s="77" t="s">
        <v>239</v>
      </c>
      <c r="G131" s="77" t="s">
        <v>179</v>
      </c>
      <c r="H131" s="76" t="s">
        <v>15</v>
      </c>
      <c r="I131" s="85">
        <v>42.35</v>
      </c>
      <c r="J131" s="74" t="str">
        <f t="shared" si="16"/>
        <v>2 x w*</v>
      </c>
      <c r="K131" s="86">
        <f>IF(G131="-","",VLOOKUP(J131,Turnus!$B$2:$D$17,3,FALSE))</f>
        <v>92.357142857142861</v>
      </c>
      <c r="L131" s="87">
        <f t="shared" si="17"/>
        <v>3911.3250000000003</v>
      </c>
      <c r="M131" s="88">
        <f t="shared" si="18"/>
        <v>0</v>
      </c>
      <c r="N131" s="89" t="str">
        <f t="shared" si="19"/>
        <v/>
      </c>
      <c r="O131" s="90">
        <f>Leistungswerte!$I$8</f>
        <v>0</v>
      </c>
      <c r="P131" s="90" t="str">
        <f t="shared" si="20"/>
        <v/>
      </c>
      <c r="Q131" s="90" t="str">
        <f t="shared" si="21"/>
        <v/>
      </c>
      <c r="R131" s="90" t="str">
        <f t="shared" si="22"/>
        <v/>
      </c>
      <c r="S131" s="76"/>
    </row>
    <row r="132" spans="2:19" ht="14.25" customHeight="1" x14ac:dyDescent="0.2">
      <c r="B132" s="230" t="s">
        <v>467</v>
      </c>
      <c r="C132" s="77" t="s">
        <v>43</v>
      </c>
      <c r="D132" s="78" t="s">
        <v>98</v>
      </c>
      <c r="E132" s="76" t="s">
        <v>20</v>
      </c>
      <c r="F132" s="77" t="s">
        <v>239</v>
      </c>
      <c r="G132" s="77" t="s">
        <v>179</v>
      </c>
      <c r="H132" s="76" t="s">
        <v>15</v>
      </c>
      <c r="I132" s="85">
        <v>19.36</v>
      </c>
      <c r="J132" s="74" t="str">
        <f t="shared" si="16"/>
        <v>2 x w*</v>
      </c>
      <c r="K132" s="86">
        <f>IF(G132="-","",VLOOKUP(J132,Turnus!$B$2:$D$17,3,FALSE))</f>
        <v>92.357142857142861</v>
      </c>
      <c r="L132" s="87">
        <f t="shared" si="17"/>
        <v>1788.0342857142857</v>
      </c>
      <c r="M132" s="88">
        <f t="shared" si="18"/>
        <v>0</v>
      </c>
      <c r="N132" s="89" t="str">
        <f t="shared" si="19"/>
        <v/>
      </c>
      <c r="O132" s="90">
        <f>Leistungswerte!$I$8</f>
        <v>0</v>
      </c>
      <c r="P132" s="90" t="str">
        <f t="shared" si="20"/>
        <v/>
      </c>
      <c r="Q132" s="90" t="str">
        <f t="shared" si="21"/>
        <v/>
      </c>
      <c r="R132" s="90" t="str">
        <f t="shared" si="22"/>
        <v/>
      </c>
      <c r="S132" s="76"/>
    </row>
    <row r="133" spans="2:19" ht="14.25" customHeight="1" x14ac:dyDescent="0.2">
      <c r="B133" s="230" t="s">
        <v>467</v>
      </c>
      <c r="C133" s="77" t="s">
        <v>43</v>
      </c>
      <c r="D133" s="78" t="s">
        <v>99</v>
      </c>
      <c r="E133" s="76" t="s">
        <v>20</v>
      </c>
      <c r="F133" s="77" t="s">
        <v>239</v>
      </c>
      <c r="G133" s="77" t="s">
        <v>179</v>
      </c>
      <c r="H133" s="76" t="s">
        <v>15</v>
      </c>
      <c r="I133" s="85">
        <v>20.5</v>
      </c>
      <c r="J133" s="74" t="str">
        <f t="shared" si="16"/>
        <v>2 x w*</v>
      </c>
      <c r="K133" s="86">
        <f>IF(G133="-","",VLOOKUP(J133,Turnus!$B$2:$D$17,3,FALSE))</f>
        <v>92.357142857142861</v>
      </c>
      <c r="L133" s="87">
        <f t="shared" si="17"/>
        <v>1893.3214285714287</v>
      </c>
      <c r="M133" s="88">
        <f t="shared" si="18"/>
        <v>0</v>
      </c>
      <c r="N133" s="89" t="str">
        <f t="shared" si="19"/>
        <v/>
      </c>
      <c r="O133" s="90">
        <f>Leistungswerte!$I$8</f>
        <v>0</v>
      </c>
      <c r="P133" s="90" t="str">
        <f t="shared" si="20"/>
        <v/>
      </c>
      <c r="Q133" s="90" t="str">
        <f t="shared" si="21"/>
        <v/>
      </c>
      <c r="R133" s="90" t="str">
        <f t="shared" si="22"/>
        <v/>
      </c>
      <c r="S133" s="76"/>
    </row>
    <row r="134" spans="2:19" ht="14.25" customHeight="1" x14ac:dyDescent="0.2">
      <c r="B134" s="230" t="s">
        <v>467</v>
      </c>
      <c r="C134" s="77" t="s">
        <v>43</v>
      </c>
      <c r="D134" s="78" t="s">
        <v>100</v>
      </c>
      <c r="E134" s="76" t="s">
        <v>20</v>
      </c>
      <c r="F134" s="77" t="s">
        <v>239</v>
      </c>
      <c r="G134" s="77" t="s">
        <v>179</v>
      </c>
      <c r="H134" s="76" t="s">
        <v>15</v>
      </c>
      <c r="I134" s="85">
        <v>45.21</v>
      </c>
      <c r="J134" s="74" t="str">
        <f t="shared" si="16"/>
        <v>2 x w*</v>
      </c>
      <c r="K134" s="86">
        <f>IF(G134="-","",VLOOKUP(J134,Turnus!$B$2:$D$17,3,FALSE))</f>
        <v>92.357142857142861</v>
      </c>
      <c r="L134" s="87">
        <f t="shared" si="17"/>
        <v>4175.4664285714289</v>
      </c>
      <c r="M134" s="88">
        <f t="shared" si="18"/>
        <v>0</v>
      </c>
      <c r="N134" s="89" t="str">
        <f t="shared" si="19"/>
        <v/>
      </c>
      <c r="O134" s="90">
        <f>Leistungswerte!$I$8</f>
        <v>0</v>
      </c>
      <c r="P134" s="90" t="str">
        <f t="shared" si="20"/>
        <v/>
      </c>
      <c r="Q134" s="90" t="str">
        <f t="shared" si="21"/>
        <v/>
      </c>
      <c r="R134" s="90" t="str">
        <f t="shared" si="22"/>
        <v/>
      </c>
      <c r="S134" s="76"/>
    </row>
    <row r="135" spans="2:19" ht="14.25" customHeight="1" x14ac:dyDescent="0.2">
      <c r="B135" s="230" t="s">
        <v>467</v>
      </c>
      <c r="C135" s="77" t="s">
        <v>43</v>
      </c>
      <c r="D135" s="78" t="s">
        <v>101</v>
      </c>
      <c r="E135" s="76" t="s">
        <v>22</v>
      </c>
      <c r="F135" s="77" t="s">
        <v>236</v>
      </c>
      <c r="G135" s="77" t="s">
        <v>411</v>
      </c>
      <c r="H135" s="76" t="s">
        <v>49</v>
      </c>
      <c r="I135" s="85">
        <v>24.21</v>
      </c>
      <c r="J135" s="74" t="str">
        <f t="shared" si="16"/>
        <v>1 x w</v>
      </c>
      <c r="K135" s="86">
        <f>IF(G135="-","",VLOOKUP(J135,Turnus!$B$2:$D$17,3,FALSE))</f>
        <v>52.178571428571431</v>
      </c>
      <c r="L135" s="87">
        <f t="shared" si="17"/>
        <v>1263.2432142857144</v>
      </c>
      <c r="M135" s="88">
        <f t="shared" si="18"/>
        <v>0</v>
      </c>
      <c r="N135" s="89" t="str">
        <f t="shared" si="19"/>
        <v/>
      </c>
      <c r="O135" s="90">
        <f>Leistungswerte!$I$8</f>
        <v>0</v>
      </c>
      <c r="P135" s="90" t="str">
        <f t="shared" si="20"/>
        <v/>
      </c>
      <c r="Q135" s="90" t="str">
        <f t="shared" si="21"/>
        <v/>
      </c>
      <c r="R135" s="90" t="str">
        <f t="shared" si="22"/>
        <v/>
      </c>
      <c r="S135" s="76"/>
    </row>
    <row r="136" spans="2:19" ht="14.25" customHeight="1" x14ac:dyDescent="0.2">
      <c r="B136" s="230" t="s">
        <v>467</v>
      </c>
      <c r="C136" s="77" t="s">
        <v>43</v>
      </c>
      <c r="D136" s="78" t="s">
        <v>102</v>
      </c>
      <c r="E136" s="76" t="s">
        <v>22</v>
      </c>
      <c r="F136" s="77" t="s">
        <v>236</v>
      </c>
      <c r="G136" s="77" t="s">
        <v>411</v>
      </c>
      <c r="H136" s="76" t="s">
        <v>49</v>
      </c>
      <c r="I136" s="85">
        <v>23.88</v>
      </c>
      <c r="J136" s="74" t="str">
        <f t="shared" ref="J136:J199" si="23">IF(G136="-","-",VLOOKUP(G136,LWE_1,4))</f>
        <v>1 x w</v>
      </c>
      <c r="K136" s="86">
        <f>IF(G136="-","",VLOOKUP(J136,Turnus!$B$2:$D$17,3,FALSE))</f>
        <v>52.178571428571431</v>
      </c>
      <c r="L136" s="87">
        <f t="shared" ref="L136:L199" si="24">IF(K136="","",I136*K136)</f>
        <v>1246.0242857142857</v>
      </c>
      <c r="M136" s="88">
        <f t="shared" ref="M136:M199" si="25">IF(G136="-","",VLOOKUP(G136,LWE_1,8,FALSE))</f>
        <v>0</v>
      </c>
      <c r="N136" s="89" t="str">
        <f t="shared" si="19"/>
        <v/>
      </c>
      <c r="O136" s="90">
        <f>Leistungswerte!$I$8</f>
        <v>0</v>
      </c>
      <c r="P136" s="90" t="str">
        <f t="shared" si="20"/>
        <v/>
      </c>
      <c r="Q136" s="90" t="str">
        <f t="shared" si="21"/>
        <v/>
      </c>
      <c r="R136" s="90" t="str">
        <f t="shared" si="22"/>
        <v/>
      </c>
      <c r="S136" s="76"/>
    </row>
    <row r="137" spans="2:19" ht="14.25" customHeight="1" x14ac:dyDescent="0.2">
      <c r="B137" s="230" t="s">
        <v>467</v>
      </c>
      <c r="C137" s="77" t="s">
        <v>43</v>
      </c>
      <c r="D137" s="78" t="s">
        <v>124</v>
      </c>
      <c r="E137" s="76" t="s">
        <v>22</v>
      </c>
      <c r="F137" s="77" t="s">
        <v>236</v>
      </c>
      <c r="G137" s="77" t="s">
        <v>411</v>
      </c>
      <c r="H137" s="76" t="s">
        <v>50</v>
      </c>
      <c r="I137" s="85">
        <v>21.29</v>
      </c>
      <c r="J137" s="74" t="str">
        <f t="shared" si="23"/>
        <v>1 x w</v>
      </c>
      <c r="K137" s="86">
        <f>IF(G137="-","",VLOOKUP(J137,Turnus!$B$2:$D$17,3,FALSE))</f>
        <v>52.178571428571431</v>
      </c>
      <c r="L137" s="87">
        <f t="shared" si="24"/>
        <v>1110.8817857142858</v>
      </c>
      <c r="M137" s="88">
        <f t="shared" si="25"/>
        <v>0</v>
      </c>
      <c r="N137" s="89" t="str">
        <f t="shared" ref="N137:N200" si="26">IF(OR(K137="",M137=0),"",L137/M137)</f>
        <v/>
      </c>
      <c r="O137" s="90">
        <f>Leistungswerte!$I$8</f>
        <v>0</v>
      </c>
      <c r="P137" s="90" t="str">
        <f t="shared" ref="P137:P200" si="27">IF(OR(K137="",R137=""),"",R137/K137)</f>
        <v/>
      </c>
      <c r="Q137" s="90" t="str">
        <f t="shared" ref="Q137:Q200" si="28">IF(OR(K137="",R137=""),"",R137/12)</f>
        <v/>
      </c>
      <c r="R137" s="90" t="str">
        <f t="shared" ref="R137:R200" si="29">IF(OR(K137="",N137="",O137=""),"",N137*O137)</f>
        <v/>
      </c>
      <c r="S137" s="76"/>
    </row>
    <row r="138" spans="2:19" ht="14.25" customHeight="1" x14ac:dyDescent="0.2">
      <c r="B138" s="230" t="s">
        <v>467</v>
      </c>
      <c r="C138" s="77" t="s">
        <v>43</v>
      </c>
      <c r="D138" s="78" t="s">
        <v>103</v>
      </c>
      <c r="E138" s="76" t="s">
        <v>22</v>
      </c>
      <c r="F138" s="77" t="s">
        <v>236</v>
      </c>
      <c r="G138" s="77" t="s">
        <v>411</v>
      </c>
      <c r="H138" s="76" t="s">
        <v>49</v>
      </c>
      <c r="I138" s="85">
        <v>18.5</v>
      </c>
      <c r="J138" s="74" t="str">
        <f t="shared" si="23"/>
        <v>1 x w</v>
      </c>
      <c r="K138" s="86">
        <f>IF(G138="-","",VLOOKUP(J138,Turnus!$B$2:$D$17,3,FALSE))</f>
        <v>52.178571428571431</v>
      </c>
      <c r="L138" s="87">
        <f t="shared" si="24"/>
        <v>965.30357142857144</v>
      </c>
      <c r="M138" s="88">
        <f t="shared" si="25"/>
        <v>0</v>
      </c>
      <c r="N138" s="89" t="str">
        <f t="shared" si="26"/>
        <v/>
      </c>
      <c r="O138" s="90">
        <f>Leistungswerte!$I$8</f>
        <v>0</v>
      </c>
      <c r="P138" s="90" t="str">
        <f t="shared" si="27"/>
        <v/>
      </c>
      <c r="Q138" s="90" t="str">
        <f t="shared" si="28"/>
        <v/>
      </c>
      <c r="R138" s="90" t="str">
        <f t="shared" si="29"/>
        <v/>
      </c>
      <c r="S138" s="76"/>
    </row>
    <row r="139" spans="2:19" ht="14.25" customHeight="1" x14ac:dyDescent="0.2">
      <c r="B139" s="230" t="s">
        <v>467</v>
      </c>
      <c r="C139" s="77" t="s">
        <v>43</v>
      </c>
      <c r="D139" s="78" t="s">
        <v>104</v>
      </c>
      <c r="E139" s="76" t="s">
        <v>22</v>
      </c>
      <c r="F139" s="77" t="s">
        <v>236</v>
      </c>
      <c r="G139" s="77" t="s">
        <v>411</v>
      </c>
      <c r="H139" s="76" t="s">
        <v>49</v>
      </c>
      <c r="I139" s="85">
        <v>18.510000000000002</v>
      </c>
      <c r="J139" s="74" t="str">
        <f t="shared" si="23"/>
        <v>1 x w</v>
      </c>
      <c r="K139" s="86">
        <f>IF(G139="-","",VLOOKUP(J139,Turnus!$B$2:$D$17,3,FALSE))</f>
        <v>52.178571428571431</v>
      </c>
      <c r="L139" s="87">
        <f t="shared" si="24"/>
        <v>965.82535714285723</v>
      </c>
      <c r="M139" s="88">
        <f t="shared" si="25"/>
        <v>0</v>
      </c>
      <c r="N139" s="89" t="str">
        <f t="shared" si="26"/>
        <v/>
      </c>
      <c r="O139" s="90">
        <f>Leistungswerte!$I$8</f>
        <v>0</v>
      </c>
      <c r="P139" s="90" t="str">
        <f t="shared" si="27"/>
        <v/>
      </c>
      <c r="Q139" s="90" t="str">
        <f t="shared" si="28"/>
        <v/>
      </c>
      <c r="R139" s="90" t="str">
        <f t="shared" si="29"/>
        <v/>
      </c>
      <c r="S139" s="76"/>
    </row>
    <row r="140" spans="2:19" ht="14.25" customHeight="1" x14ac:dyDescent="0.2">
      <c r="B140" s="230" t="s">
        <v>467</v>
      </c>
      <c r="C140" s="77" t="s">
        <v>43</v>
      </c>
      <c r="D140" s="78" t="s">
        <v>480</v>
      </c>
      <c r="E140" s="76" t="s">
        <v>22</v>
      </c>
      <c r="F140" s="77" t="s">
        <v>236</v>
      </c>
      <c r="G140" s="77" t="s">
        <v>411</v>
      </c>
      <c r="H140" s="76" t="s">
        <v>29</v>
      </c>
      <c r="I140" s="85">
        <v>18.75</v>
      </c>
      <c r="J140" s="74" t="str">
        <f t="shared" si="23"/>
        <v>1 x w</v>
      </c>
      <c r="K140" s="86">
        <f>IF(G140="-","",VLOOKUP(J140,Turnus!$B$2:$D$17,3,FALSE))</f>
        <v>52.178571428571431</v>
      </c>
      <c r="L140" s="87">
        <f t="shared" si="24"/>
        <v>978.34821428571433</v>
      </c>
      <c r="M140" s="88">
        <f t="shared" si="25"/>
        <v>0</v>
      </c>
      <c r="N140" s="89" t="str">
        <f t="shared" si="26"/>
        <v/>
      </c>
      <c r="O140" s="90">
        <f>Leistungswerte!$I$8</f>
        <v>0</v>
      </c>
      <c r="P140" s="90" t="str">
        <f t="shared" si="27"/>
        <v/>
      </c>
      <c r="Q140" s="90" t="str">
        <f t="shared" si="28"/>
        <v/>
      </c>
      <c r="R140" s="90" t="str">
        <f t="shared" si="29"/>
        <v/>
      </c>
      <c r="S140" s="76"/>
    </row>
    <row r="141" spans="2:19" ht="14.25" customHeight="1" x14ac:dyDescent="0.2">
      <c r="B141" s="230" t="s">
        <v>467</v>
      </c>
      <c r="C141" s="77" t="s">
        <v>43</v>
      </c>
      <c r="D141" s="78" t="s">
        <v>481</v>
      </c>
      <c r="E141" s="76" t="s">
        <v>22</v>
      </c>
      <c r="F141" s="77" t="s">
        <v>236</v>
      </c>
      <c r="G141" s="77" t="s">
        <v>411</v>
      </c>
      <c r="H141" s="76" t="s">
        <v>29</v>
      </c>
      <c r="I141" s="85">
        <v>20.21</v>
      </c>
      <c r="J141" s="74" t="str">
        <f t="shared" si="23"/>
        <v>1 x w</v>
      </c>
      <c r="K141" s="86">
        <f>IF(G141="-","",VLOOKUP(J141,Turnus!$B$2:$D$17,3,FALSE))</f>
        <v>52.178571428571431</v>
      </c>
      <c r="L141" s="87">
        <f t="shared" si="24"/>
        <v>1054.5289285714287</v>
      </c>
      <c r="M141" s="88">
        <f t="shared" si="25"/>
        <v>0</v>
      </c>
      <c r="N141" s="89" t="str">
        <f t="shared" si="26"/>
        <v/>
      </c>
      <c r="O141" s="90">
        <f>Leistungswerte!$I$8</f>
        <v>0</v>
      </c>
      <c r="P141" s="90" t="str">
        <f t="shared" si="27"/>
        <v/>
      </c>
      <c r="Q141" s="90" t="str">
        <f t="shared" si="28"/>
        <v/>
      </c>
      <c r="R141" s="90" t="str">
        <f t="shared" si="29"/>
        <v/>
      </c>
      <c r="S141" s="76"/>
    </row>
    <row r="142" spans="2:19" ht="14.25" customHeight="1" x14ac:dyDescent="0.2">
      <c r="B142" s="230" t="s">
        <v>467</v>
      </c>
      <c r="C142" s="77" t="s">
        <v>43</v>
      </c>
      <c r="D142" s="78" t="s">
        <v>105</v>
      </c>
      <c r="E142" s="76" t="s">
        <v>22</v>
      </c>
      <c r="F142" s="77" t="s">
        <v>236</v>
      </c>
      <c r="G142" s="77" t="s">
        <v>411</v>
      </c>
      <c r="H142" s="76" t="s">
        <v>49</v>
      </c>
      <c r="I142" s="85">
        <v>17.13</v>
      </c>
      <c r="J142" s="74" t="str">
        <f t="shared" si="23"/>
        <v>1 x w</v>
      </c>
      <c r="K142" s="86">
        <f>IF(G142="-","",VLOOKUP(J142,Turnus!$B$2:$D$17,3,FALSE))</f>
        <v>52.178571428571431</v>
      </c>
      <c r="L142" s="87">
        <f t="shared" si="24"/>
        <v>893.8189285714285</v>
      </c>
      <c r="M142" s="88">
        <f t="shared" si="25"/>
        <v>0</v>
      </c>
      <c r="N142" s="89" t="str">
        <f t="shared" si="26"/>
        <v/>
      </c>
      <c r="O142" s="90">
        <f>Leistungswerte!$I$8</f>
        <v>0</v>
      </c>
      <c r="P142" s="90" t="str">
        <f t="shared" si="27"/>
        <v/>
      </c>
      <c r="Q142" s="90" t="str">
        <f t="shared" si="28"/>
        <v/>
      </c>
      <c r="R142" s="90" t="str">
        <f t="shared" si="29"/>
        <v/>
      </c>
      <c r="S142" s="76"/>
    </row>
    <row r="143" spans="2:19" ht="14.25" customHeight="1" x14ac:dyDescent="0.2">
      <c r="B143" s="230" t="s">
        <v>467</v>
      </c>
      <c r="C143" s="77" t="s">
        <v>43</v>
      </c>
      <c r="D143" s="78" t="s">
        <v>106</v>
      </c>
      <c r="E143" s="76" t="s">
        <v>18</v>
      </c>
      <c r="F143" s="77" t="s">
        <v>237</v>
      </c>
      <c r="G143" s="77" t="s">
        <v>445</v>
      </c>
      <c r="H143" s="76" t="s">
        <v>15</v>
      </c>
      <c r="I143" s="85">
        <v>4.26</v>
      </c>
      <c r="J143" s="74" t="str">
        <f t="shared" si="23"/>
        <v>5 x w</v>
      </c>
      <c r="K143" s="86">
        <f>IF(G143="-","",VLOOKUP(J143,Turnus!$B$2:$D$17,3,FALSE))</f>
        <v>253.25</v>
      </c>
      <c r="L143" s="87">
        <f t="shared" si="24"/>
        <v>1078.845</v>
      </c>
      <c r="M143" s="88">
        <f t="shared" si="25"/>
        <v>0</v>
      </c>
      <c r="N143" s="89" t="str">
        <f t="shared" si="26"/>
        <v/>
      </c>
      <c r="O143" s="90">
        <f>Leistungswerte!$I$8</f>
        <v>0</v>
      </c>
      <c r="P143" s="90" t="str">
        <f t="shared" si="27"/>
        <v/>
      </c>
      <c r="Q143" s="90" t="str">
        <f t="shared" si="28"/>
        <v/>
      </c>
      <c r="R143" s="90" t="str">
        <f t="shared" si="29"/>
        <v/>
      </c>
      <c r="S143" s="76"/>
    </row>
    <row r="144" spans="2:19" ht="14.25" customHeight="1" x14ac:dyDescent="0.2">
      <c r="B144" s="230" t="s">
        <v>467</v>
      </c>
      <c r="C144" s="77" t="s">
        <v>43</v>
      </c>
      <c r="D144" s="78" t="s">
        <v>482</v>
      </c>
      <c r="E144" s="76" t="s">
        <v>18</v>
      </c>
      <c r="F144" s="77" t="s">
        <v>237</v>
      </c>
      <c r="G144" s="77" t="s">
        <v>445</v>
      </c>
      <c r="H144" s="76" t="s">
        <v>15</v>
      </c>
      <c r="I144" s="85">
        <v>10.56</v>
      </c>
      <c r="J144" s="74" t="str">
        <f t="shared" si="23"/>
        <v>5 x w</v>
      </c>
      <c r="K144" s="86">
        <f>IF(G144="-","",VLOOKUP(J144,Turnus!$B$2:$D$17,3,FALSE))</f>
        <v>253.25</v>
      </c>
      <c r="L144" s="87">
        <f t="shared" si="24"/>
        <v>2674.32</v>
      </c>
      <c r="M144" s="88">
        <f t="shared" si="25"/>
        <v>0</v>
      </c>
      <c r="N144" s="89" t="str">
        <f t="shared" si="26"/>
        <v/>
      </c>
      <c r="O144" s="90">
        <f>Leistungswerte!$I$8</f>
        <v>0</v>
      </c>
      <c r="P144" s="90" t="str">
        <f t="shared" si="27"/>
        <v/>
      </c>
      <c r="Q144" s="90" t="str">
        <f t="shared" si="28"/>
        <v/>
      </c>
      <c r="R144" s="90" t="str">
        <f t="shared" si="29"/>
        <v/>
      </c>
      <c r="S144" s="76"/>
    </row>
    <row r="145" spans="2:19" ht="14.25" customHeight="1" x14ac:dyDescent="0.2">
      <c r="B145" s="230" t="s">
        <v>467</v>
      </c>
      <c r="C145" s="77" t="s">
        <v>43</v>
      </c>
      <c r="D145" s="78" t="s">
        <v>107</v>
      </c>
      <c r="E145" s="76" t="s">
        <v>41</v>
      </c>
      <c r="F145" s="77" t="s">
        <v>403</v>
      </c>
      <c r="G145" s="77" t="s">
        <v>42</v>
      </c>
      <c r="H145" s="76" t="s">
        <v>15</v>
      </c>
      <c r="I145" s="85">
        <v>3.8</v>
      </c>
      <c r="J145" s="74" t="str">
        <f t="shared" si="23"/>
        <v>1 x w</v>
      </c>
      <c r="K145" s="86">
        <f>IF(G145="-","",VLOOKUP(J145,Turnus!$B$2:$D$17,3,FALSE))</f>
        <v>52.178571428571431</v>
      </c>
      <c r="L145" s="87">
        <f t="shared" si="24"/>
        <v>198.27857142857144</v>
      </c>
      <c r="M145" s="88">
        <f t="shared" si="25"/>
        <v>0</v>
      </c>
      <c r="N145" s="89" t="str">
        <f t="shared" si="26"/>
        <v/>
      </c>
      <c r="O145" s="90">
        <f>Leistungswerte!$I$8</f>
        <v>0</v>
      </c>
      <c r="P145" s="90" t="str">
        <f t="shared" si="27"/>
        <v/>
      </c>
      <c r="Q145" s="90" t="str">
        <f t="shared" si="28"/>
        <v/>
      </c>
      <c r="R145" s="90" t="str">
        <f t="shared" si="29"/>
        <v/>
      </c>
      <c r="S145" s="76"/>
    </row>
    <row r="146" spans="2:19" ht="14.25" customHeight="1" x14ac:dyDescent="0.2">
      <c r="B146" s="230" t="s">
        <v>467</v>
      </c>
      <c r="C146" s="77" t="s">
        <v>43</v>
      </c>
      <c r="D146" s="78" t="s">
        <v>108</v>
      </c>
      <c r="E146" s="76" t="s">
        <v>18</v>
      </c>
      <c r="F146" s="77" t="s">
        <v>237</v>
      </c>
      <c r="G146" s="77" t="s">
        <v>445</v>
      </c>
      <c r="H146" s="76" t="s">
        <v>15</v>
      </c>
      <c r="I146" s="85">
        <v>5.4</v>
      </c>
      <c r="J146" s="74" t="str">
        <f t="shared" si="23"/>
        <v>5 x w</v>
      </c>
      <c r="K146" s="86">
        <f>IF(G146="-","",VLOOKUP(J146,Turnus!$B$2:$D$17,3,FALSE))</f>
        <v>253.25</v>
      </c>
      <c r="L146" s="87">
        <f t="shared" si="24"/>
        <v>1367.5500000000002</v>
      </c>
      <c r="M146" s="88">
        <f t="shared" si="25"/>
        <v>0</v>
      </c>
      <c r="N146" s="89" t="str">
        <f t="shared" si="26"/>
        <v/>
      </c>
      <c r="O146" s="90">
        <f>Leistungswerte!$I$8</f>
        <v>0</v>
      </c>
      <c r="P146" s="90" t="str">
        <f t="shared" si="27"/>
        <v/>
      </c>
      <c r="Q146" s="90" t="str">
        <f t="shared" si="28"/>
        <v/>
      </c>
      <c r="R146" s="90" t="str">
        <f t="shared" si="29"/>
        <v/>
      </c>
      <c r="S146" s="76"/>
    </row>
    <row r="147" spans="2:19" ht="14.25" customHeight="1" x14ac:dyDescent="0.2">
      <c r="B147" s="230" t="s">
        <v>467</v>
      </c>
      <c r="C147" s="77" t="s">
        <v>43</v>
      </c>
      <c r="D147" s="78" t="s">
        <v>483</v>
      </c>
      <c r="E147" s="76" t="s">
        <v>18</v>
      </c>
      <c r="F147" s="77" t="s">
        <v>237</v>
      </c>
      <c r="G147" s="77" t="s">
        <v>445</v>
      </c>
      <c r="H147" s="76" t="s">
        <v>15</v>
      </c>
      <c r="I147" s="85">
        <v>14.41</v>
      </c>
      <c r="J147" s="74" t="str">
        <f t="shared" si="23"/>
        <v>5 x w</v>
      </c>
      <c r="K147" s="86">
        <f>IF(G147="-","",VLOOKUP(J147,Turnus!$B$2:$D$17,3,FALSE))</f>
        <v>253.25</v>
      </c>
      <c r="L147" s="87">
        <f t="shared" si="24"/>
        <v>3649.3325</v>
      </c>
      <c r="M147" s="88">
        <f t="shared" si="25"/>
        <v>0</v>
      </c>
      <c r="N147" s="89" t="str">
        <f t="shared" si="26"/>
        <v/>
      </c>
      <c r="O147" s="90">
        <f>Leistungswerte!$I$8</f>
        <v>0</v>
      </c>
      <c r="P147" s="90" t="str">
        <f t="shared" si="27"/>
        <v/>
      </c>
      <c r="Q147" s="90" t="str">
        <f t="shared" si="28"/>
        <v/>
      </c>
      <c r="R147" s="90" t="str">
        <f t="shared" si="29"/>
        <v/>
      </c>
      <c r="S147" s="76"/>
    </row>
    <row r="148" spans="2:19" ht="14.25" customHeight="1" x14ac:dyDescent="0.2">
      <c r="B148" s="230" t="s">
        <v>484</v>
      </c>
      <c r="C148" s="77" t="s">
        <v>9</v>
      </c>
      <c r="D148" s="78" t="s">
        <v>58</v>
      </c>
      <c r="E148" s="76" t="s">
        <v>11</v>
      </c>
      <c r="F148" s="77" t="s">
        <v>240</v>
      </c>
      <c r="G148" s="77" t="s">
        <v>177</v>
      </c>
      <c r="H148" s="76" t="s">
        <v>12</v>
      </c>
      <c r="I148" s="85">
        <v>27.28</v>
      </c>
      <c r="J148" s="74" t="str">
        <f t="shared" si="23"/>
        <v>2,5 x w</v>
      </c>
      <c r="K148" s="86">
        <f>IF(G148="-","",VLOOKUP(J148,Turnus!$B$2:$D$17,3,FALSE))</f>
        <v>130.44642857142858</v>
      </c>
      <c r="L148" s="87">
        <f t="shared" si="24"/>
        <v>3558.5785714285721</v>
      </c>
      <c r="M148" s="88">
        <f t="shared" si="25"/>
        <v>0</v>
      </c>
      <c r="N148" s="89" t="str">
        <f t="shared" si="26"/>
        <v/>
      </c>
      <c r="O148" s="90">
        <f>Leistungswerte!$I$8</f>
        <v>0</v>
      </c>
      <c r="P148" s="90" t="str">
        <f t="shared" si="27"/>
        <v/>
      </c>
      <c r="Q148" s="90" t="str">
        <f t="shared" si="28"/>
        <v/>
      </c>
      <c r="R148" s="90" t="str">
        <f t="shared" si="29"/>
        <v/>
      </c>
      <c r="S148" s="76"/>
    </row>
    <row r="149" spans="2:19" ht="14.25" customHeight="1" x14ac:dyDescent="0.2">
      <c r="B149" s="230" t="s">
        <v>484</v>
      </c>
      <c r="C149" s="77" t="s">
        <v>9</v>
      </c>
      <c r="D149" s="78" t="s">
        <v>59</v>
      </c>
      <c r="E149" s="76" t="s">
        <v>17</v>
      </c>
      <c r="F149" s="77" t="s">
        <v>238</v>
      </c>
      <c r="G149" s="77" t="s">
        <v>174</v>
      </c>
      <c r="H149" s="76" t="s">
        <v>29</v>
      </c>
      <c r="I149" s="85">
        <v>72.03</v>
      </c>
      <c r="J149" s="74" t="str">
        <f t="shared" si="23"/>
        <v>2,5 x w</v>
      </c>
      <c r="K149" s="86">
        <f>IF(G149="-","",VLOOKUP(J149,Turnus!$B$2:$D$17,3,FALSE))</f>
        <v>130.44642857142858</v>
      </c>
      <c r="L149" s="87">
        <f t="shared" si="24"/>
        <v>9396.0562500000015</v>
      </c>
      <c r="M149" s="88">
        <f t="shared" si="25"/>
        <v>0</v>
      </c>
      <c r="N149" s="89" t="str">
        <f t="shared" si="26"/>
        <v/>
      </c>
      <c r="O149" s="90">
        <f>Leistungswerte!$I$8</f>
        <v>0</v>
      </c>
      <c r="P149" s="90" t="str">
        <f t="shared" si="27"/>
        <v/>
      </c>
      <c r="Q149" s="90" t="str">
        <f t="shared" si="28"/>
        <v/>
      </c>
      <c r="R149" s="90" t="str">
        <f t="shared" si="29"/>
        <v/>
      </c>
      <c r="S149" s="76"/>
    </row>
    <row r="150" spans="2:19" ht="14.25" customHeight="1" x14ac:dyDescent="0.2">
      <c r="B150" s="230" t="s">
        <v>484</v>
      </c>
      <c r="C150" s="77" t="s">
        <v>9</v>
      </c>
      <c r="D150" s="78" t="s">
        <v>60</v>
      </c>
      <c r="E150" s="76" t="s">
        <v>25</v>
      </c>
      <c r="F150" s="77" t="s">
        <v>402</v>
      </c>
      <c r="G150" s="77" t="s">
        <v>26</v>
      </c>
      <c r="H150" s="76" t="s">
        <v>29</v>
      </c>
      <c r="I150" s="85">
        <v>57.42</v>
      </c>
      <c r="J150" s="74" t="str">
        <f t="shared" si="23"/>
        <v>2,5 x w*</v>
      </c>
      <c r="K150" s="86">
        <f>IF(G150="-","",VLOOKUP(J150,Turnus!$B$2:$D$17,3,FALSE))</f>
        <v>112.44642857142858</v>
      </c>
      <c r="L150" s="87">
        <f t="shared" si="24"/>
        <v>6456.6739285714293</v>
      </c>
      <c r="M150" s="88">
        <f t="shared" si="25"/>
        <v>0</v>
      </c>
      <c r="N150" s="89" t="str">
        <f t="shared" si="26"/>
        <v/>
      </c>
      <c r="O150" s="90">
        <f>Leistungswerte!$I$8</f>
        <v>0</v>
      </c>
      <c r="P150" s="90" t="str">
        <f t="shared" si="27"/>
        <v/>
      </c>
      <c r="Q150" s="90" t="str">
        <f t="shared" si="28"/>
        <v/>
      </c>
      <c r="R150" s="90" t="str">
        <f t="shared" si="29"/>
        <v/>
      </c>
      <c r="S150" s="76"/>
    </row>
    <row r="151" spans="2:19" ht="14.25" customHeight="1" x14ac:dyDescent="0.2">
      <c r="B151" s="230" t="s">
        <v>484</v>
      </c>
      <c r="C151" s="77" t="s">
        <v>9</v>
      </c>
      <c r="D151" s="78" t="s">
        <v>61</v>
      </c>
      <c r="E151" s="76" t="s">
        <v>25</v>
      </c>
      <c r="F151" s="77" t="s">
        <v>402</v>
      </c>
      <c r="G151" s="77" t="s">
        <v>26</v>
      </c>
      <c r="H151" s="76" t="s">
        <v>29</v>
      </c>
      <c r="I151" s="85">
        <v>57.42</v>
      </c>
      <c r="J151" s="74" t="str">
        <f t="shared" si="23"/>
        <v>2,5 x w*</v>
      </c>
      <c r="K151" s="86">
        <f>IF(G151="-","",VLOOKUP(J151,Turnus!$B$2:$D$17,3,FALSE))</f>
        <v>112.44642857142858</v>
      </c>
      <c r="L151" s="87">
        <f t="shared" si="24"/>
        <v>6456.6739285714293</v>
      </c>
      <c r="M151" s="88">
        <f t="shared" si="25"/>
        <v>0</v>
      </c>
      <c r="N151" s="89" t="str">
        <f t="shared" si="26"/>
        <v/>
      </c>
      <c r="O151" s="90">
        <f>Leistungswerte!$I$8</f>
        <v>0</v>
      </c>
      <c r="P151" s="90" t="str">
        <f t="shared" si="27"/>
        <v/>
      </c>
      <c r="Q151" s="90" t="str">
        <f t="shared" si="28"/>
        <v/>
      </c>
      <c r="R151" s="90" t="str">
        <f t="shared" si="29"/>
        <v/>
      </c>
      <c r="S151" s="76"/>
    </row>
    <row r="152" spans="2:19" ht="14.25" customHeight="1" x14ac:dyDescent="0.2">
      <c r="B152" s="230" t="s">
        <v>484</v>
      </c>
      <c r="C152" s="77" t="s">
        <v>9</v>
      </c>
      <c r="D152" s="78" t="s">
        <v>125</v>
      </c>
      <c r="E152" s="76" t="s">
        <v>443</v>
      </c>
      <c r="F152" s="77" t="s">
        <v>403</v>
      </c>
      <c r="G152" s="77" t="s">
        <v>412</v>
      </c>
      <c r="H152" s="76" t="s">
        <v>29</v>
      </c>
      <c r="I152" s="85">
        <v>16.850000000000001</v>
      </c>
      <c r="J152" s="74" t="str">
        <f t="shared" si="23"/>
        <v>2 x w</v>
      </c>
      <c r="K152" s="86">
        <f>IF(G152="-","",VLOOKUP(J152,Turnus!$B$2:$D$17,3,FALSE))</f>
        <v>104.35714285714286</v>
      </c>
      <c r="L152" s="87">
        <f t="shared" si="24"/>
        <v>1758.4178571428574</v>
      </c>
      <c r="M152" s="88">
        <f t="shared" si="25"/>
        <v>0</v>
      </c>
      <c r="N152" s="89" t="str">
        <f t="shared" si="26"/>
        <v/>
      </c>
      <c r="O152" s="90">
        <f>Leistungswerte!$I$8</f>
        <v>0</v>
      </c>
      <c r="P152" s="90" t="str">
        <f t="shared" si="27"/>
        <v/>
      </c>
      <c r="Q152" s="90" t="str">
        <f t="shared" si="28"/>
        <v/>
      </c>
      <c r="R152" s="90" t="str">
        <f t="shared" si="29"/>
        <v/>
      </c>
      <c r="S152" s="76"/>
    </row>
    <row r="153" spans="2:19" ht="14.25" customHeight="1" x14ac:dyDescent="0.2">
      <c r="B153" s="230" t="s">
        <v>484</v>
      </c>
      <c r="C153" s="77" t="s">
        <v>9</v>
      </c>
      <c r="D153" s="78" t="s">
        <v>63</v>
      </c>
      <c r="E153" s="76" t="s">
        <v>55</v>
      </c>
      <c r="F153" s="77" t="s">
        <v>237</v>
      </c>
      <c r="G153" s="77" t="s">
        <v>450</v>
      </c>
      <c r="H153" s="76" t="s">
        <v>15</v>
      </c>
      <c r="I153" s="85">
        <v>4.57</v>
      </c>
      <c r="J153" s="74" t="str">
        <f t="shared" si="23"/>
        <v>5 x w</v>
      </c>
      <c r="K153" s="86">
        <f>IF(G153="-","",VLOOKUP(J153,Turnus!$B$2:$D$17,3,FALSE))</f>
        <v>253.25</v>
      </c>
      <c r="L153" s="87">
        <f t="shared" si="24"/>
        <v>1157.3525</v>
      </c>
      <c r="M153" s="88">
        <f t="shared" si="25"/>
        <v>0</v>
      </c>
      <c r="N153" s="89" t="str">
        <f t="shared" si="26"/>
        <v/>
      </c>
      <c r="O153" s="90">
        <f>Leistungswerte!$I$8</f>
        <v>0</v>
      </c>
      <c r="P153" s="90" t="str">
        <f t="shared" si="27"/>
        <v/>
      </c>
      <c r="Q153" s="90" t="str">
        <f t="shared" si="28"/>
        <v/>
      </c>
      <c r="R153" s="90" t="str">
        <f t="shared" si="29"/>
        <v/>
      </c>
      <c r="S153" s="76"/>
    </row>
    <row r="154" spans="2:19" ht="14.25" customHeight="1" x14ac:dyDescent="0.2">
      <c r="B154" s="230" t="s">
        <v>484</v>
      </c>
      <c r="C154" s="77" t="s">
        <v>9</v>
      </c>
      <c r="D154" s="78" t="s">
        <v>64</v>
      </c>
      <c r="E154" s="76" t="s">
        <v>22</v>
      </c>
      <c r="F154" s="77" t="s">
        <v>236</v>
      </c>
      <c r="G154" s="77" t="s">
        <v>411</v>
      </c>
      <c r="H154" s="76" t="s">
        <v>29</v>
      </c>
      <c r="I154" s="85">
        <v>18.232500000000002</v>
      </c>
      <c r="J154" s="74" t="str">
        <f t="shared" si="23"/>
        <v>1 x w</v>
      </c>
      <c r="K154" s="86">
        <f>IF(G154="-","",VLOOKUP(J154,Turnus!$B$2:$D$17,3,FALSE))</f>
        <v>52.178571428571431</v>
      </c>
      <c r="L154" s="87">
        <f t="shared" si="24"/>
        <v>951.34580357142875</v>
      </c>
      <c r="M154" s="88">
        <f t="shared" si="25"/>
        <v>0</v>
      </c>
      <c r="N154" s="89" t="str">
        <f t="shared" si="26"/>
        <v/>
      </c>
      <c r="O154" s="90">
        <f>Leistungswerte!$I$8</f>
        <v>0</v>
      </c>
      <c r="P154" s="90" t="str">
        <f t="shared" si="27"/>
        <v/>
      </c>
      <c r="Q154" s="90" t="str">
        <f t="shared" si="28"/>
        <v/>
      </c>
      <c r="R154" s="90" t="str">
        <f t="shared" si="29"/>
        <v/>
      </c>
      <c r="S154" s="76"/>
    </row>
    <row r="155" spans="2:19" ht="14.25" customHeight="1" x14ac:dyDescent="0.2">
      <c r="B155" s="230" t="s">
        <v>484</v>
      </c>
      <c r="C155" s="77" t="s">
        <v>9</v>
      </c>
      <c r="D155" s="78" t="s">
        <v>66</v>
      </c>
      <c r="E155" s="76" t="s">
        <v>18</v>
      </c>
      <c r="F155" s="77" t="s">
        <v>237</v>
      </c>
      <c r="G155" s="77" t="s">
        <v>445</v>
      </c>
      <c r="H155" s="76" t="s">
        <v>15</v>
      </c>
      <c r="I155" s="85">
        <v>9.32</v>
      </c>
      <c r="J155" s="74" t="str">
        <f t="shared" si="23"/>
        <v>5 x w</v>
      </c>
      <c r="K155" s="86">
        <f>IF(G155="-","",VLOOKUP(J155,Turnus!$B$2:$D$17,3,FALSE))</f>
        <v>253.25</v>
      </c>
      <c r="L155" s="87">
        <f t="shared" si="24"/>
        <v>2360.29</v>
      </c>
      <c r="M155" s="88">
        <f t="shared" si="25"/>
        <v>0</v>
      </c>
      <c r="N155" s="89" t="str">
        <f t="shared" si="26"/>
        <v/>
      </c>
      <c r="O155" s="90">
        <f>Leistungswerte!$I$8</f>
        <v>0</v>
      </c>
      <c r="P155" s="90" t="str">
        <f t="shared" si="27"/>
        <v/>
      </c>
      <c r="Q155" s="90" t="str">
        <f t="shared" si="28"/>
        <v/>
      </c>
      <c r="R155" s="90" t="str">
        <f t="shared" si="29"/>
        <v/>
      </c>
      <c r="S155" s="76"/>
    </row>
    <row r="156" spans="2:19" ht="14.25" customHeight="1" x14ac:dyDescent="0.2">
      <c r="B156" s="230" t="s">
        <v>484</v>
      </c>
      <c r="C156" s="77" t="s">
        <v>9</v>
      </c>
      <c r="D156" s="78" t="s">
        <v>67</v>
      </c>
      <c r="E156" s="76" t="s">
        <v>18</v>
      </c>
      <c r="F156" s="77" t="s">
        <v>237</v>
      </c>
      <c r="G156" s="77" t="s">
        <v>445</v>
      </c>
      <c r="H156" s="76" t="s">
        <v>15</v>
      </c>
      <c r="I156" s="85">
        <v>7.4749999999999996</v>
      </c>
      <c r="J156" s="74" t="str">
        <f t="shared" si="23"/>
        <v>5 x w</v>
      </c>
      <c r="K156" s="86">
        <f>IF(G156="-","",VLOOKUP(J156,Turnus!$B$2:$D$17,3,FALSE))</f>
        <v>253.25</v>
      </c>
      <c r="L156" s="87">
        <f t="shared" si="24"/>
        <v>1893.0437499999998</v>
      </c>
      <c r="M156" s="88">
        <f t="shared" si="25"/>
        <v>0</v>
      </c>
      <c r="N156" s="89" t="str">
        <f t="shared" si="26"/>
        <v/>
      </c>
      <c r="O156" s="90">
        <f>Leistungswerte!$I$8</f>
        <v>0</v>
      </c>
      <c r="P156" s="90" t="str">
        <f t="shared" si="27"/>
        <v/>
      </c>
      <c r="Q156" s="90" t="str">
        <f t="shared" si="28"/>
        <v/>
      </c>
      <c r="R156" s="90" t="str">
        <f t="shared" si="29"/>
        <v/>
      </c>
      <c r="S156" s="76"/>
    </row>
    <row r="157" spans="2:19" ht="14.25" customHeight="1" x14ac:dyDescent="0.2">
      <c r="B157" s="230" t="s">
        <v>484</v>
      </c>
      <c r="C157" s="77" t="s">
        <v>9</v>
      </c>
      <c r="D157" s="78" t="s">
        <v>68</v>
      </c>
      <c r="E157" s="76" t="s">
        <v>18</v>
      </c>
      <c r="F157" s="77" t="s">
        <v>237</v>
      </c>
      <c r="G157" s="77" t="s">
        <v>445</v>
      </c>
      <c r="H157" s="76" t="s">
        <v>15</v>
      </c>
      <c r="I157" s="85">
        <v>5.84</v>
      </c>
      <c r="J157" s="74" t="str">
        <f t="shared" si="23"/>
        <v>5 x w</v>
      </c>
      <c r="K157" s="86">
        <f>IF(G157="-","",VLOOKUP(J157,Turnus!$B$2:$D$17,3,FALSE))</f>
        <v>253.25</v>
      </c>
      <c r="L157" s="87">
        <f t="shared" si="24"/>
        <v>1478.98</v>
      </c>
      <c r="M157" s="88">
        <f t="shared" si="25"/>
        <v>0</v>
      </c>
      <c r="N157" s="89" t="str">
        <f t="shared" si="26"/>
        <v/>
      </c>
      <c r="O157" s="90">
        <f>Leistungswerte!$I$8</f>
        <v>0</v>
      </c>
      <c r="P157" s="90" t="str">
        <f t="shared" si="27"/>
        <v/>
      </c>
      <c r="Q157" s="90" t="str">
        <f t="shared" si="28"/>
        <v/>
      </c>
      <c r="R157" s="90" t="str">
        <f t="shared" si="29"/>
        <v/>
      </c>
      <c r="S157" s="76"/>
    </row>
    <row r="158" spans="2:19" ht="14.25" customHeight="1" x14ac:dyDescent="0.2">
      <c r="B158" s="230" t="s">
        <v>484</v>
      </c>
      <c r="C158" s="77" t="s">
        <v>9</v>
      </c>
      <c r="D158" s="78" t="s">
        <v>129</v>
      </c>
      <c r="E158" s="76" t="s">
        <v>17</v>
      </c>
      <c r="F158" s="77" t="s">
        <v>238</v>
      </c>
      <c r="G158" s="77" t="s">
        <v>174</v>
      </c>
      <c r="H158" s="76" t="s">
        <v>12</v>
      </c>
      <c r="I158" s="85">
        <v>15.75</v>
      </c>
      <c r="J158" s="74" t="str">
        <f t="shared" si="23"/>
        <v>2,5 x w</v>
      </c>
      <c r="K158" s="86">
        <f>IF(G158="-","",VLOOKUP(J158,Turnus!$B$2:$D$17,3,FALSE))</f>
        <v>130.44642857142858</v>
      </c>
      <c r="L158" s="87">
        <f t="shared" si="24"/>
        <v>2054.53125</v>
      </c>
      <c r="M158" s="88">
        <f t="shared" si="25"/>
        <v>0</v>
      </c>
      <c r="N158" s="89" t="str">
        <f t="shared" si="26"/>
        <v/>
      </c>
      <c r="O158" s="90">
        <f>Leistungswerte!$I$8</f>
        <v>0</v>
      </c>
      <c r="P158" s="90" t="str">
        <f t="shared" si="27"/>
        <v/>
      </c>
      <c r="Q158" s="90" t="str">
        <f t="shared" si="28"/>
        <v/>
      </c>
      <c r="R158" s="90" t="str">
        <f t="shared" si="29"/>
        <v/>
      </c>
      <c r="S158" s="76"/>
    </row>
    <row r="159" spans="2:19" ht="14.25" customHeight="1" x14ac:dyDescent="0.2">
      <c r="B159" s="230" t="s">
        <v>484</v>
      </c>
      <c r="C159" s="77" t="s">
        <v>9</v>
      </c>
      <c r="D159" s="78" t="s">
        <v>530</v>
      </c>
      <c r="E159" s="76" t="s">
        <v>22</v>
      </c>
      <c r="F159" s="77" t="s">
        <v>239</v>
      </c>
      <c r="G159" s="77" t="s">
        <v>411</v>
      </c>
      <c r="H159" s="76" t="s">
        <v>12</v>
      </c>
      <c r="I159" s="85">
        <v>20.56</v>
      </c>
      <c r="J159" s="74" t="str">
        <f t="shared" si="23"/>
        <v>1 x w</v>
      </c>
      <c r="K159" s="86">
        <f>IF(G159="-","",VLOOKUP(J159,Turnus!$B$2:$D$17,3,FALSE))</f>
        <v>52.178571428571431</v>
      </c>
      <c r="L159" s="87">
        <f t="shared" si="24"/>
        <v>1072.7914285714285</v>
      </c>
      <c r="M159" s="88">
        <f t="shared" si="25"/>
        <v>0</v>
      </c>
      <c r="N159" s="89" t="str">
        <f t="shared" si="26"/>
        <v/>
      </c>
      <c r="O159" s="90">
        <f>Leistungswerte!$I$8</f>
        <v>0</v>
      </c>
      <c r="P159" s="90" t="str">
        <f t="shared" si="27"/>
        <v/>
      </c>
      <c r="Q159" s="90" t="str">
        <f t="shared" si="28"/>
        <v/>
      </c>
      <c r="R159" s="90" t="str">
        <f t="shared" si="29"/>
        <v/>
      </c>
      <c r="S159" s="76"/>
    </row>
    <row r="160" spans="2:19" ht="14.25" customHeight="1" x14ac:dyDescent="0.2">
      <c r="B160" s="230" t="s">
        <v>484</v>
      </c>
      <c r="C160" s="77" t="s">
        <v>9</v>
      </c>
      <c r="D160" s="78" t="s">
        <v>485</v>
      </c>
      <c r="E160" s="76" t="s">
        <v>22</v>
      </c>
      <c r="F160" s="77" t="s">
        <v>239</v>
      </c>
      <c r="G160" s="77" t="s">
        <v>411</v>
      </c>
      <c r="H160" s="76" t="s">
        <v>12</v>
      </c>
      <c r="I160" s="85">
        <v>42.86</v>
      </c>
      <c r="J160" s="74" t="str">
        <f t="shared" si="23"/>
        <v>1 x w</v>
      </c>
      <c r="K160" s="86">
        <f>IF(G160="-","",VLOOKUP(J160,Turnus!$B$2:$D$17,3,FALSE))</f>
        <v>52.178571428571431</v>
      </c>
      <c r="L160" s="87">
        <f t="shared" si="24"/>
        <v>2236.3735714285713</v>
      </c>
      <c r="M160" s="88">
        <f t="shared" si="25"/>
        <v>0</v>
      </c>
      <c r="N160" s="89" t="str">
        <f t="shared" si="26"/>
        <v/>
      </c>
      <c r="O160" s="90">
        <f>Leistungswerte!$I$8</f>
        <v>0</v>
      </c>
      <c r="P160" s="90" t="str">
        <f t="shared" si="27"/>
        <v/>
      </c>
      <c r="Q160" s="90" t="str">
        <f t="shared" si="28"/>
        <v/>
      </c>
      <c r="R160" s="90" t="str">
        <f t="shared" si="29"/>
        <v/>
      </c>
      <c r="S160" s="76"/>
    </row>
    <row r="161" spans="2:19" ht="14.25" customHeight="1" x14ac:dyDescent="0.2">
      <c r="B161" s="230" t="s">
        <v>484</v>
      </c>
      <c r="C161" s="77" t="s">
        <v>9</v>
      </c>
      <c r="D161" s="78" t="s">
        <v>130</v>
      </c>
      <c r="E161" s="76" t="s">
        <v>20</v>
      </c>
      <c r="F161" s="77" t="s">
        <v>239</v>
      </c>
      <c r="G161" s="77" t="s">
        <v>179</v>
      </c>
      <c r="H161" s="76" t="s">
        <v>12</v>
      </c>
      <c r="I161" s="85">
        <v>63.5</v>
      </c>
      <c r="J161" s="74" t="str">
        <f t="shared" si="23"/>
        <v>2 x w*</v>
      </c>
      <c r="K161" s="86">
        <f>IF(G161="-","",VLOOKUP(J161,Turnus!$B$2:$D$17,3,FALSE))</f>
        <v>92.357142857142861</v>
      </c>
      <c r="L161" s="87">
        <f t="shared" si="24"/>
        <v>5864.6785714285716</v>
      </c>
      <c r="M161" s="88">
        <f t="shared" si="25"/>
        <v>0</v>
      </c>
      <c r="N161" s="89" t="str">
        <f t="shared" si="26"/>
        <v/>
      </c>
      <c r="O161" s="90">
        <f>Leistungswerte!$I$8</f>
        <v>0</v>
      </c>
      <c r="P161" s="90" t="str">
        <f t="shared" si="27"/>
        <v/>
      </c>
      <c r="Q161" s="90" t="str">
        <f t="shared" si="28"/>
        <v/>
      </c>
      <c r="R161" s="90" t="str">
        <f t="shared" si="29"/>
        <v/>
      </c>
      <c r="S161" s="76"/>
    </row>
    <row r="162" spans="2:19" ht="14.25" customHeight="1" x14ac:dyDescent="0.2">
      <c r="B162" s="230" t="s">
        <v>484</v>
      </c>
      <c r="C162" s="77" t="s">
        <v>9</v>
      </c>
      <c r="D162" s="78" t="s">
        <v>131</v>
      </c>
      <c r="E162" s="76" t="s">
        <v>531</v>
      </c>
      <c r="F162" s="77" t="s">
        <v>239</v>
      </c>
      <c r="G162" s="77" t="s">
        <v>178</v>
      </c>
      <c r="H162" s="76" t="s">
        <v>15</v>
      </c>
      <c r="I162" s="85">
        <v>41.44</v>
      </c>
      <c r="J162" s="74" t="str">
        <f t="shared" si="23"/>
        <v>1 x w</v>
      </c>
      <c r="K162" s="86">
        <f>IF(G162="-","",VLOOKUP(J162,Turnus!$B$2:$D$17,3,FALSE))</f>
        <v>52.178571428571431</v>
      </c>
      <c r="L162" s="87">
        <f t="shared" si="24"/>
        <v>2162.2799999999997</v>
      </c>
      <c r="M162" s="88">
        <f t="shared" si="25"/>
        <v>0</v>
      </c>
      <c r="N162" s="89" t="str">
        <f t="shared" si="26"/>
        <v/>
      </c>
      <c r="O162" s="90">
        <f>Leistungswerte!$I$8</f>
        <v>0</v>
      </c>
      <c r="P162" s="90" t="str">
        <f t="shared" si="27"/>
        <v/>
      </c>
      <c r="Q162" s="90" t="str">
        <f t="shared" si="28"/>
        <v/>
      </c>
      <c r="R162" s="90" t="str">
        <f t="shared" si="29"/>
        <v/>
      </c>
      <c r="S162" s="76"/>
    </row>
    <row r="163" spans="2:19" ht="14.25" customHeight="1" x14ac:dyDescent="0.2">
      <c r="B163" s="230" t="s">
        <v>484</v>
      </c>
      <c r="C163" s="77" t="s">
        <v>9</v>
      </c>
      <c r="D163" s="78" t="s">
        <v>132</v>
      </c>
      <c r="E163" s="76" t="s">
        <v>20</v>
      </c>
      <c r="F163" s="77" t="s">
        <v>239</v>
      </c>
      <c r="G163" s="77" t="s">
        <v>179</v>
      </c>
      <c r="H163" s="76" t="s">
        <v>15</v>
      </c>
      <c r="I163" s="85">
        <v>88.06</v>
      </c>
      <c r="J163" s="74" t="str">
        <f t="shared" si="23"/>
        <v>2 x w*</v>
      </c>
      <c r="K163" s="86">
        <f>IF(G163="-","",VLOOKUP(J163,Turnus!$B$2:$D$17,3,FALSE))</f>
        <v>92.357142857142861</v>
      </c>
      <c r="L163" s="87">
        <f t="shared" si="24"/>
        <v>8132.97</v>
      </c>
      <c r="M163" s="88">
        <f t="shared" si="25"/>
        <v>0</v>
      </c>
      <c r="N163" s="89" t="str">
        <f t="shared" si="26"/>
        <v/>
      </c>
      <c r="O163" s="90">
        <f>Leistungswerte!$I$8</f>
        <v>0</v>
      </c>
      <c r="P163" s="90" t="str">
        <f t="shared" si="27"/>
        <v/>
      </c>
      <c r="Q163" s="90" t="str">
        <f t="shared" si="28"/>
        <v/>
      </c>
      <c r="R163" s="90" t="str">
        <f t="shared" si="29"/>
        <v/>
      </c>
      <c r="S163" s="76"/>
    </row>
    <row r="164" spans="2:19" ht="14.25" customHeight="1" x14ac:dyDescent="0.2">
      <c r="B164" s="230" t="s">
        <v>484</v>
      </c>
      <c r="C164" s="77" t="s">
        <v>9</v>
      </c>
      <c r="D164" s="78" t="s">
        <v>486</v>
      </c>
      <c r="E164" s="76" t="s">
        <v>20</v>
      </c>
      <c r="F164" s="77" t="s">
        <v>239</v>
      </c>
      <c r="G164" s="77" t="s">
        <v>179</v>
      </c>
      <c r="H164" s="76" t="s">
        <v>12</v>
      </c>
      <c r="I164" s="85">
        <v>42.262500000000003</v>
      </c>
      <c r="J164" s="74" t="str">
        <f t="shared" si="23"/>
        <v>2 x w*</v>
      </c>
      <c r="K164" s="86">
        <f>IF(G164="-","",VLOOKUP(J164,Turnus!$B$2:$D$17,3,FALSE))</f>
        <v>92.357142857142861</v>
      </c>
      <c r="L164" s="87">
        <f t="shared" si="24"/>
        <v>3903.2437500000005</v>
      </c>
      <c r="M164" s="88">
        <f t="shared" si="25"/>
        <v>0</v>
      </c>
      <c r="N164" s="89" t="str">
        <f t="shared" si="26"/>
        <v/>
      </c>
      <c r="O164" s="90">
        <f>Leistungswerte!$I$8</f>
        <v>0</v>
      </c>
      <c r="P164" s="90" t="str">
        <f t="shared" si="27"/>
        <v/>
      </c>
      <c r="Q164" s="90" t="str">
        <f t="shared" si="28"/>
        <v/>
      </c>
      <c r="R164" s="90" t="str">
        <f t="shared" si="29"/>
        <v/>
      </c>
      <c r="S164" s="76"/>
    </row>
    <row r="165" spans="2:19" ht="14.25" customHeight="1" x14ac:dyDescent="0.2">
      <c r="B165" s="230" t="s">
        <v>484</v>
      </c>
      <c r="C165" s="77" t="s">
        <v>9</v>
      </c>
      <c r="D165" s="78" t="s">
        <v>487</v>
      </c>
      <c r="E165" s="76" t="s">
        <v>20</v>
      </c>
      <c r="F165" s="77" t="s">
        <v>239</v>
      </c>
      <c r="G165" s="77" t="s">
        <v>179</v>
      </c>
      <c r="H165" s="76" t="s">
        <v>12</v>
      </c>
      <c r="I165" s="85">
        <v>4.8</v>
      </c>
      <c r="J165" s="74" t="str">
        <f t="shared" si="23"/>
        <v>2 x w*</v>
      </c>
      <c r="K165" s="86">
        <f>IF(G165="-","",VLOOKUP(J165,Turnus!$B$2:$D$17,3,FALSE))</f>
        <v>92.357142857142861</v>
      </c>
      <c r="L165" s="87">
        <f t="shared" si="24"/>
        <v>443.31428571428575</v>
      </c>
      <c r="M165" s="88">
        <f t="shared" si="25"/>
        <v>0</v>
      </c>
      <c r="N165" s="89" t="str">
        <f t="shared" si="26"/>
        <v/>
      </c>
      <c r="O165" s="90">
        <f>Leistungswerte!$I$8</f>
        <v>0</v>
      </c>
      <c r="P165" s="90" t="str">
        <f t="shared" si="27"/>
        <v/>
      </c>
      <c r="Q165" s="90" t="str">
        <f t="shared" si="28"/>
        <v/>
      </c>
      <c r="R165" s="90" t="str">
        <f t="shared" si="29"/>
        <v/>
      </c>
      <c r="S165" s="76"/>
    </row>
    <row r="166" spans="2:19" ht="14.25" customHeight="1" x14ac:dyDescent="0.2">
      <c r="B166" s="230" t="s">
        <v>484</v>
      </c>
      <c r="C166" s="77" t="s">
        <v>9</v>
      </c>
      <c r="D166" s="78" t="s">
        <v>488</v>
      </c>
      <c r="E166" s="76" t="s">
        <v>20</v>
      </c>
      <c r="F166" s="77" t="s">
        <v>239</v>
      </c>
      <c r="G166" s="77" t="s">
        <v>179</v>
      </c>
      <c r="H166" s="76" t="s">
        <v>12</v>
      </c>
      <c r="I166" s="85">
        <v>18.135000000000002</v>
      </c>
      <c r="J166" s="74" t="str">
        <f t="shared" si="23"/>
        <v>2 x w*</v>
      </c>
      <c r="K166" s="86">
        <f>IF(G166="-","",VLOOKUP(J166,Turnus!$B$2:$D$17,3,FALSE))</f>
        <v>92.357142857142861</v>
      </c>
      <c r="L166" s="87">
        <f t="shared" si="24"/>
        <v>1674.8967857142859</v>
      </c>
      <c r="M166" s="88">
        <f t="shared" si="25"/>
        <v>0</v>
      </c>
      <c r="N166" s="89" t="str">
        <f t="shared" si="26"/>
        <v/>
      </c>
      <c r="O166" s="90">
        <f>Leistungswerte!$I$8</f>
        <v>0</v>
      </c>
      <c r="P166" s="90" t="str">
        <f t="shared" si="27"/>
        <v/>
      </c>
      <c r="Q166" s="90" t="str">
        <f t="shared" si="28"/>
        <v/>
      </c>
      <c r="R166" s="90" t="str">
        <f t="shared" si="29"/>
        <v/>
      </c>
      <c r="S166" s="76"/>
    </row>
    <row r="167" spans="2:19" ht="14.25" customHeight="1" x14ac:dyDescent="0.2">
      <c r="B167" s="230" t="s">
        <v>484</v>
      </c>
      <c r="C167" s="77" t="s">
        <v>9</v>
      </c>
      <c r="D167" s="78" t="s">
        <v>490</v>
      </c>
      <c r="E167" s="76" t="s">
        <v>17</v>
      </c>
      <c r="F167" s="77" t="s">
        <v>238</v>
      </c>
      <c r="G167" s="77" t="s">
        <v>174</v>
      </c>
      <c r="H167" s="76" t="s">
        <v>47</v>
      </c>
      <c r="I167" s="85">
        <v>18.97</v>
      </c>
      <c r="J167" s="74" t="str">
        <f t="shared" si="23"/>
        <v>2,5 x w</v>
      </c>
      <c r="K167" s="86">
        <f>IF(G167="-","",VLOOKUP(J167,Turnus!$B$2:$D$17,3,FALSE))</f>
        <v>130.44642857142858</v>
      </c>
      <c r="L167" s="87">
        <f t="shared" si="24"/>
        <v>2474.5687499999999</v>
      </c>
      <c r="M167" s="88">
        <f t="shared" si="25"/>
        <v>0</v>
      </c>
      <c r="N167" s="89" t="str">
        <f t="shared" si="26"/>
        <v/>
      </c>
      <c r="O167" s="90">
        <f>Leistungswerte!$I$8</f>
        <v>0</v>
      </c>
      <c r="P167" s="90" t="str">
        <f t="shared" si="27"/>
        <v/>
      </c>
      <c r="Q167" s="90" t="str">
        <f t="shared" si="28"/>
        <v/>
      </c>
      <c r="R167" s="90" t="str">
        <f t="shared" si="29"/>
        <v/>
      </c>
      <c r="S167" s="76"/>
    </row>
    <row r="168" spans="2:19" ht="14.25" customHeight="1" x14ac:dyDescent="0.2">
      <c r="B168" s="230" t="s">
        <v>484</v>
      </c>
      <c r="C168" s="77" t="s">
        <v>27</v>
      </c>
      <c r="D168" s="78" t="s">
        <v>109</v>
      </c>
      <c r="E168" s="76" t="s">
        <v>17</v>
      </c>
      <c r="F168" s="77" t="s">
        <v>238</v>
      </c>
      <c r="G168" s="77" t="s">
        <v>174</v>
      </c>
      <c r="H168" s="76" t="s">
        <v>29</v>
      </c>
      <c r="I168" s="85">
        <v>96.72</v>
      </c>
      <c r="J168" s="74" t="str">
        <f t="shared" si="23"/>
        <v>2,5 x w</v>
      </c>
      <c r="K168" s="86">
        <f>IF(G168="-","",VLOOKUP(J168,Turnus!$B$2:$D$17,3,FALSE))</f>
        <v>130.44642857142858</v>
      </c>
      <c r="L168" s="87">
        <f t="shared" si="24"/>
        <v>12616.778571428573</v>
      </c>
      <c r="M168" s="88">
        <f t="shared" si="25"/>
        <v>0</v>
      </c>
      <c r="N168" s="89" t="str">
        <f t="shared" si="26"/>
        <v/>
      </c>
      <c r="O168" s="90">
        <f>Leistungswerte!$I$8</f>
        <v>0</v>
      </c>
      <c r="P168" s="90" t="str">
        <f t="shared" si="27"/>
        <v/>
      </c>
      <c r="Q168" s="90" t="str">
        <f t="shared" si="28"/>
        <v/>
      </c>
      <c r="R168" s="90" t="str">
        <f t="shared" si="29"/>
        <v/>
      </c>
      <c r="S168" s="76"/>
    </row>
    <row r="169" spans="2:19" ht="14.25" customHeight="1" x14ac:dyDescent="0.2">
      <c r="B169" s="230" t="s">
        <v>484</v>
      </c>
      <c r="C169" s="77" t="s">
        <v>27</v>
      </c>
      <c r="D169" s="78" t="s">
        <v>69</v>
      </c>
      <c r="E169" s="76" t="s">
        <v>11</v>
      </c>
      <c r="F169" s="77" t="s">
        <v>240</v>
      </c>
      <c r="G169" s="77" t="s">
        <v>177</v>
      </c>
      <c r="H169" s="76" t="s">
        <v>12</v>
      </c>
      <c r="I169" s="85">
        <v>17.399999999999999</v>
      </c>
      <c r="J169" s="74" t="str">
        <f t="shared" si="23"/>
        <v>2,5 x w</v>
      </c>
      <c r="K169" s="86">
        <f>IF(G169="-","",VLOOKUP(J169,Turnus!$B$2:$D$17,3,FALSE))</f>
        <v>130.44642857142858</v>
      </c>
      <c r="L169" s="87">
        <f t="shared" si="24"/>
        <v>2269.7678571428573</v>
      </c>
      <c r="M169" s="88">
        <f t="shared" si="25"/>
        <v>0</v>
      </c>
      <c r="N169" s="89" t="str">
        <f t="shared" si="26"/>
        <v/>
      </c>
      <c r="O169" s="90">
        <f>Leistungswerte!$I$8</f>
        <v>0</v>
      </c>
      <c r="P169" s="90" t="str">
        <f t="shared" si="27"/>
        <v/>
      </c>
      <c r="Q169" s="90" t="str">
        <f t="shared" si="28"/>
        <v/>
      </c>
      <c r="R169" s="90" t="str">
        <f t="shared" si="29"/>
        <v/>
      </c>
      <c r="S169" s="76"/>
    </row>
    <row r="170" spans="2:19" ht="14.25" customHeight="1" x14ac:dyDescent="0.2">
      <c r="B170" s="230" t="s">
        <v>484</v>
      </c>
      <c r="C170" s="77" t="s">
        <v>27</v>
      </c>
      <c r="D170" s="78" t="s">
        <v>70</v>
      </c>
      <c r="E170" s="76" t="s">
        <v>22</v>
      </c>
      <c r="F170" s="77" t="s">
        <v>236</v>
      </c>
      <c r="G170" s="77" t="s">
        <v>411</v>
      </c>
      <c r="H170" s="76" t="s">
        <v>29</v>
      </c>
      <c r="I170" s="85">
        <v>26.737500000000001</v>
      </c>
      <c r="J170" s="74" t="str">
        <f t="shared" si="23"/>
        <v>1 x w</v>
      </c>
      <c r="K170" s="86">
        <f>IF(G170="-","",VLOOKUP(J170,Turnus!$B$2:$D$17,3,FALSE))</f>
        <v>52.178571428571431</v>
      </c>
      <c r="L170" s="87">
        <f t="shared" si="24"/>
        <v>1395.1245535714286</v>
      </c>
      <c r="M170" s="88">
        <f t="shared" si="25"/>
        <v>0</v>
      </c>
      <c r="N170" s="89" t="str">
        <f t="shared" si="26"/>
        <v/>
      </c>
      <c r="O170" s="90">
        <f>Leistungswerte!$I$8</f>
        <v>0</v>
      </c>
      <c r="P170" s="90" t="str">
        <f t="shared" si="27"/>
        <v/>
      </c>
      <c r="Q170" s="90" t="str">
        <f t="shared" si="28"/>
        <v/>
      </c>
      <c r="R170" s="90" t="str">
        <f t="shared" si="29"/>
        <v/>
      </c>
      <c r="S170" s="76"/>
    </row>
    <row r="171" spans="2:19" ht="14.25" customHeight="1" x14ac:dyDescent="0.2">
      <c r="B171" s="230" t="s">
        <v>484</v>
      </c>
      <c r="C171" s="77" t="s">
        <v>27</v>
      </c>
      <c r="D171" s="78" t="s">
        <v>71</v>
      </c>
      <c r="E171" s="76" t="s">
        <v>22</v>
      </c>
      <c r="F171" s="77" t="s">
        <v>236</v>
      </c>
      <c r="G171" s="77" t="s">
        <v>411</v>
      </c>
      <c r="H171" s="76" t="s">
        <v>29</v>
      </c>
      <c r="I171" s="85">
        <v>29.58</v>
      </c>
      <c r="J171" s="74" t="str">
        <f t="shared" si="23"/>
        <v>1 x w</v>
      </c>
      <c r="K171" s="86">
        <f>IF(G171="-","",VLOOKUP(J171,Turnus!$B$2:$D$17,3,FALSE))</f>
        <v>52.178571428571431</v>
      </c>
      <c r="L171" s="87">
        <f t="shared" si="24"/>
        <v>1543.4421428571429</v>
      </c>
      <c r="M171" s="88">
        <f t="shared" si="25"/>
        <v>0</v>
      </c>
      <c r="N171" s="89" t="str">
        <f t="shared" si="26"/>
        <v/>
      </c>
      <c r="O171" s="90">
        <f>Leistungswerte!$I$8</f>
        <v>0</v>
      </c>
      <c r="P171" s="90" t="str">
        <f t="shared" si="27"/>
        <v/>
      </c>
      <c r="Q171" s="90" t="str">
        <f t="shared" si="28"/>
        <v/>
      </c>
      <c r="R171" s="90" t="str">
        <f t="shared" si="29"/>
        <v/>
      </c>
      <c r="S171" s="76"/>
    </row>
    <row r="172" spans="2:19" ht="14.25" customHeight="1" x14ac:dyDescent="0.2">
      <c r="B172" s="230" t="s">
        <v>484</v>
      </c>
      <c r="C172" s="77" t="s">
        <v>27</v>
      </c>
      <c r="D172" s="78" t="s">
        <v>72</v>
      </c>
      <c r="E172" s="76" t="s">
        <v>22</v>
      </c>
      <c r="F172" s="77" t="s">
        <v>236</v>
      </c>
      <c r="G172" s="77" t="s">
        <v>411</v>
      </c>
      <c r="H172" s="76" t="s">
        <v>29</v>
      </c>
      <c r="I172" s="85">
        <v>15.66</v>
      </c>
      <c r="J172" s="74" t="str">
        <f t="shared" si="23"/>
        <v>1 x w</v>
      </c>
      <c r="K172" s="86">
        <f>IF(G172="-","",VLOOKUP(J172,Turnus!$B$2:$D$17,3,FALSE))</f>
        <v>52.178571428571431</v>
      </c>
      <c r="L172" s="87">
        <f t="shared" si="24"/>
        <v>817.11642857142863</v>
      </c>
      <c r="M172" s="88">
        <f t="shared" si="25"/>
        <v>0</v>
      </c>
      <c r="N172" s="89" t="str">
        <f t="shared" si="26"/>
        <v/>
      </c>
      <c r="O172" s="90">
        <f>Leistungswerte!$I$8</f>
        <v>0</v>
      </c>
      <c r="P172" s="90" t="str">
        <f t="shared" si="27"/>
        <v/>
      </c>
      <c r="Q172" s="90" t="str">
        <f t="shared" si="28"/>
        <v/>
      </c>
      <c r="R172" s="90" t="str">
        <f t="shared" si="29"/>
        <v/>
      </c>
      <c r="S172" s="76"/>
    </row>
    <row r="173" spans="2:19" ht="14.25" customHeight="1" x14ac:dyDescent="0.2">
      <c r="B173" s="230" t="s">
        <v>484</v>
      </c>
      <c r="C173" s="77" t="s">
        <v>27</v>
      </c>
      <c r="D173" s="78" t="s">
        <v>73</v>
      </c>
      <c r="E173" s="76" t="s">
        <v>22</v>
      </c>
      <c r="F173" s="77" t="s">
        <v>236</v>
      </c>
      <c r="G173" s="77" t="s">
        <v>411</v>
      </c>
      <c r="H173" s="76" t="s">
        <v>29</v>
      </c>
      <c r="I173" s="85">
        <v>19.72</v>
      </c>
      <c r="J173" s="74" t="str">
        <f t="shared" si="23"/>
        <v>1 x w</v>
      </c>
      <c r="K173" s="86">
        <f>IF(G173="-","",VLOOKUP(J173,Turnus!$B$2:$D$17,3,FALSE))</f>
        <v>52.178571428571431</v>
      </c>
      <c r="L173" s="87">
        <f t="shared" si="24"/>
        <v>1028.9614285714285</v>
      </c>
      <c r="M173" s="88">
        <f t="shared" si="25"/>
        <v>0</v>
      </c>
      <c r="N173" s="89" t="str">
        <f t="shared" si="26"/>
        <v/>
      </c>
      <c r="O173" s="90">
        <f>Leistungswerte!$I$8</f>
        <v>0</v>
      </c>
      <c r="P173" s="90" t="str">
        <f t="shared" si="27"/>
        <v/>
      </c>
      <c r="Q173" s="90" t="str">
        <f t="shared" si="28"/>
        <v/>
      </c>
      <c r="R173" s="90" t="str">
        <f t="shared" si="29"/>
        <v/>
      </c>
      <c r="S173" s="76"/>
    </row>
    <row r="174" spans="2:19" ht="14.25" customHeight="1" x14ac:dyDescent="0.2">
      <c r="B174" s="230" t="s">
        <v>484</v>
      </c>
      <c r="C174" s="77" t="s">
        <v>27</v>
      </c>
      <c r="D174" s="78" t="s">
        <v>74</v>
      </c>
      <c r="E174" s="76" t="s">
        <v>22</v>
      </c>
      <c r="F174" s="77" t="s">
        <v>236</v>
      </c>
      <c r="G174" s="77" t="s">
        <v>411</v>
      </c>
      <c r="H174" s="76" t="s">
        <v>29</v>
      </c>
      <c r="I174" s="85">
        <v>21.17</v>
      </c>
      <c r="J174" s="74" t="str">
        <f t="shared" si="23"/>
        <v>1 x w</v>
      </c>
      <c r="K174" s="86">
        <f>IF(G174="-","",VLOOKUP(J174,Turnus!$B$2:$D$17,3,FALSE))</f>
        <v>52.178571428571431</v>
      </c>
      <c r="L174" s="87">
        <f t="shared" si="24"/>
        <v>1104.6203571428573</v>
      </c>
      <c r="M174" s="88">
        <f t="shared" si="25"/>
        <v>0</v>
      </c>
      <c r="N174" s="89" t="str">
        <f t="shared" si="26"/>
        <v/>
      </c>
      <c r="O174" s="90">
        <f>Leistungswerte!$I$8</f>
        <v>0</v>
      </c>
      <c r="P174" s="90" t="str">
        <f t="shared" si="27"/>
        <v/>
      </c>
      <c r="Q174" s="90" t="str">
        <f t="shared" si="28"/>
        <v/>
      </c>
      <c r="R174" s="90" t="str">
        <f t="shared" si="29"/>
        <v/>
      </c>
      <c r="S174" s="76"/>
    </row>
    <row r="175" spans="2:19" ht="14.25" customHeight="1" x14ac:dyDescent="0.2">
      <c r="B175" s="230" t="s">
        <v>484</v>
      </c>
      <c r="C175" s="77" t="s">
        <v>27</v>
      </c>
      <c r="D175" s="78" t="s">
        <v>76</v>
      </c>
      <c r="E175" s="76" t="s">
        <v>22</v>
      </c>
      <c r="F175" s="77" t="s">
        <v>236</v>
      </c>
      <c r="G175" s="77" t="s">
        <v>411</v>
      </c>
      <c r="H175" s="76" t="s">
        <v>29</v>
      </c>
      <c r="I175" s="85">
        <v>16.29</v>
      </c>
      <c r="J175" s="74" t="str">
        <f t="shared" si="23"/>
        <v>1 x w</v>
      </c>
      <c r="K175" s="86">
        <f>IF(G175="-","",VLOOKUP(J175,Turnus!$B$2:$D$17,3,FALSE))</f>
        <v>52.178571428571431</v>
      </c>
      <c r="L175" s="87">
        <f t="shared" si="24"/>
        <v>849.98892857142857</v>
      </c>
      <c r="M175" s="88">
        <f t="shared" si="25"/>
        <v>0</v>
      </c>
      <c r="N175" s="89" t="str">
        <f t="shared" si="26"/>
        <v/>
      </c>
      <c r="O175" s="90">
        <f>Leistungswerte!$I$8</f>
        <v>0</v>
      </c>
      <c r="P175" s="90" t="str">
        <f t="shared" si="27"/>
        <v/>
      </c>
      <c r="Q175" s="90" t="str">
        <f t="shared" si="28"/>
        <v/>
      </c>
      <c r="R175" s="90" t="str">
        <f t="shared" si="29"/>
        <v/>
      </c>
      <c r="S175" s="76"/>
    </row>
    <row r="176" spans="2:19" ht="14.25" customHeight="1" x14ac:dyDescent="0.2">
      <c r="B176" s="230" t="s">
        <v>484</v>
      </c>
      <c r="C176" s="77" t="s">
        <v>27</v>
      </c>
      <c r="D176" s="78" t="s">
        <v>491</v>
      </c>
      <c r="E176" s="76" t="s">
        <v>22</v>
      </c>
      <c r="F176" s="77" t="s">
        <v>236</v>
      </c>
      <c r="G176" s="77" t="s">
        <v>411</v>
      </c>
      <c r="H176" s="76" t="s">
        <v>29</v>
      </c>
      <c r="I176" s="85">
        <v>10.11</v>
      </c>
      <c r="J176" s="74" t="str">
        <f t="shared" si="23"/>
        <v>1 x w</v>
      </c>
      <c r="K176" s="86">
        <f>IF(G176="-","",VLOOKUP(J176,Turnus!$B$2:$D$17,3,FALSE))</f>
        <v>52.178571428571431</v>
      </c>
      <c r="L176" s="87">
        <f t="shared" si="24"/>
        <v>527.52535714285716</v>
      </c>
      <c r="M176" s="88">
        <f t="shared" si="25"/>
        <v>0</v>
      </c>
      <c r="N176" s="89" t="str">
        <f t="shared" si="26"/>
        <v/>
      </c>
      <c r="O176" s="90">
        <f>Leistungswerte!$I$8</f>
        <v>0</v>
      </c>
      <c r="P176" s="90" t="str">
        <f t="shared" si="27"/>
        <v/>
      </c>
      <c r="Q176" s="90" t="str">
        <f t="shared" si="28"/>
        <v/>
      </c>
      <c r="R176" s="90" t="str">
        <f t="shared" si="29"/>
        <v/>
      </c>
      <c r="S176" s="76"/>
    </row>
    <row r="177" spans="2:19" ht="14.25" customHeight="1" x14ac:dyDescent="0.2">
      <c r="B177" s="230" t="s">
        <v>484</v>
      </c>
      <c r="C177" s="77" t="s">
        <v>27</v>
      </c>
      <c r="D177" s="78" t="s">
        <v>77</v>
      </c>
      <c r="E177" s="76" t="s">
        <v>17</v>
      </c>
      <c r="F177" s="77" t="s">
        <v>238</v>
      </c>
      <c r="G177" s="77" t="s">
        <v>174</v>
      </c>
      <c r="H177" s="76" t="s">
        <v>29</v>
      </c>
      <c r="I177" s="85">
        <v>33</v>
      </c>
      <c r="J177" s="74" t="str">
        <f t="shared" si="23"/>
        <v>2,5 x w</v>
      </c>
      <c r="K177" s="86">
        <f>IF(G177="-","",VLOOKUP(J177,Turnus!$B$2:$D$17,3,FALSE))</f>
        <v>130.44642857142858</v>
      </c>
      <c r="L177" s="87">
        <f t="shared" si="24"/>
        <v>4304.7321428571431</v>
      </c>
      <c r="M177" s="88">
        <f t="shared" si="25"/>
        <v>0</v>
      </c>
      <c r="N177" s="89" t="str">
        <f t="shared" si="26"/>
        <v/>
      </c>
      <c r="O177" s="90">
        <f>Leistungswerte!$I$8</f>
        <v>0</v>
      </c>
      <c r="P177" s="90" t="str">
        <f t="shared" si="27"/>
        <v/>
      </c>
      <c r="Q177" s="90" t="str">
        <f t="shared" si="28"/>
        <v/>
      </c>
      <c r="R177" s="90" t="str">
        <f t="shared" si="29"/>
        <v/>
      </c>
      <c r="S177" s="76"/>
    </row>
    <row r="178" spans="2:19" ht="14.25" customHeight="1" x14ac:dyDescent="0.2">
      <c r="B178" s="230" t="s">
        <v>484</v>
      </c>
      <c r="C178" s="77" t="s">
        <v>27</v>
      </c>
      <c r="D178" s="78" t="s">
        <v>492</v>
      </c>
      <c r="E178" s="76" t="s">
        <v>18</v>
      </c>
      <c r="F178" s="77" t="s">
        <v>237</v>
      </c>
      <c r="G178" s="77" t="s">
        <v>445</v>
      </c>
      <c r="H178" s="76" t="s">
        <v>15</v>
      </c>
      <c r="I178" s="85">
        <v>10.78</v>
      </c>
      <c r="J178" s="74" t="str">
        <f t="shared" si="23"/>
        <v>5 x w</v>
      </c>
      <c r="K178" s="86">
        <f>IF(G178="-","",VLOOKUP(J178,Turnus!$B$2:$D$17,3,FALSE))</f>
        <v>253.25</v>
      </c>
      <c r="L178" s="87">
        <f t="shared" si="24"/>
        <v>2730.0349999999999</v>
      </c>
      <c r="M178" s="88">
        <f t="shared" si="25"/>
        <v>0</v>
      </c>
      <c r="N178" s="89" t="str">
        <f t="shared" si="26"/>
        <v/>
      </c>
      <c r="O178" s="90">
        <f>Leistungswerte!$I$8</f>
        <v>0</v>
      </c>
      <c r="P178" s="90" t="str">
        <f t="shared" si="27"/>
        <v/>
      </c>
      <c r="Q178" s="90" t="str">
        <f t="shared" si="28"/>
        <v/>
      </c>
      <c r="R178" s="90" t="str">
        <f t="shared" si="29"/>
        <v/>
      </c>
      <c r="S178" s="76"/>
    </row>
    <row r="179" spans="2:19" ht="14.25" customHeight="1" x14ac:dyDescent="0.2">
      <c r="B179" s="230" t="s">
        <v>484</v>
      </c>
      <c r="C179" s="77" t="s">
        <v>27</v>
      </c>
      <c r="D179" s="78" t="s">
        <v>493</v>
      </c>
      <c r="E179" s="76" t="s">
        <v>41</v>
      </c>
      <c r="F179" s="77" t="s">
        <v>403</v>
      </c>
      <c r="G179" s="77" t="s">
        <v>42</v>
      </c>
      <c r="H179" s="76" t="s">
        <v>15</v>
      </c>
      <c r="I179" s="85">
        <v>4.1399999999999997</v>
      </c>
      <c r="J179" s="74" t="str">
        <f t="shared" si="23"/>
        <v>1 x w</v>
      </c>
      <c r="K179" s="86">
        <f>IF(G179="-","",VLOOKUP(J179,Turnus!$B$2:$D$17,3,FALSE))</f>
        <v>52.178571428571431</v>
      </c>
      <c r="L179" s="87">
        <f t="shared" si="24"/>
        <v>216.0192857142857</v>
      </c>
      <c r="M179" s="88">
        <f t="shared" si="25"/>
        <v>0</v>
      </c>
      <c r="N179" s="89" t="str">
        <f t="shared" si="26"/>
        <v/>
      </c>
      <c r="O179" s="90">
        <f>Leistungswerte!$I$8</f>
        <v>0</v>
      </c>
      <c r="P179" s="90" t="str">
        <f t="shared" si="27"/>
        <v/>
      </c>
      <c r="Q179" s="90" t="str">
        <f t="shared" si="28"/>
        <v/>
      </c>
      <c r="R179" s="90" t="str">
        <f t="shared" si="29"/>
        <v/>
      </c>
      <c r="S179" s="76"/>
    </row>
    <row r="180" spans="2:19" ht="14.25" customHeight="1" x14ac:dyDescent="0.2">
      <c r="B180" s="230" t="s">
        <v>484</v>
      </c>
      <c r="C180" s="77" t="s">
        <v>27</v>
      </c>
      <c r="D180" s="78" t="s">
        <v>494</v>
      </c>
      <c r="E180" s="76" t="s">
        <v>18</v>
      </c>
      <c r="F180" s="77" t="s">
        <v>237</v>
      </c>
      <c r="G180" s="77" t="s">
        <v>445</v>
      </c>
      <c r="H180" s="76" t="s">
        <v>15</v>
      </c>
      <c r="I180" s="85">
        <v>6.21</v>
      </c>
      <c r="J180" s="74" t="str">
        <f t="shared" si="23"/>
        <v>5 x w</v>
      </c>
      <c r="K180" s="86">
        <f>IF(G180="-","",VLOOKUP(J180,Turnus!$B$2:$D$17,3,FALSE))</f>
        <v>253.25</v>
      </c>
      <c r="L180" s="87">
        <f t="shared" si="24"/>
        <v>1572.6824999999999</v>
      </c>
      <c r="M180" s="88">
        <f t="shared" si="25"/>
        <v>0</v>
      </c>
      <c r="N180" s="89" t="str">
        <f t="shared" si="26"/>
        <v/>
      </c>
      <c r="O180" s="90">
        <f>Leistungswerte!$I$8</f>
        <v>0</v>
      </c>
      <c r="P180" s="90" t="str">
        <f t="shared" si="27"/>
        <v/>
      </c>
      <c r="Q180" s="90" t="str">
        <f t="shared" si="28"/>
        <v/>
      </c>
      <c r="R180" s="90" t="str">
        <f t="shared" si="29"/>
        <v/>
      </c>
      <c r="S180" s="76"/>
    </row>
    <row r="181" spans="2:19" ht="14.25" customHeight="1" x14ac:dyDescent="0.2">
      <c r="B181" s="230" t="s">
        <v>484</v>
      </c>
      <c r="C181" s="77" t="s">
        <v>27</v>
      </c>
      <c r="D181" s="78" t="s">
        <v>111</v>
      </c>
      <c r="E181" s="76" t="s">
        <v>38</v>
      </c>
      <c r="F181" s="77" t="s">
        <v>408</v>
      </c>
      <c r="G181" s="77" t="s">
        <v>411</v>
      </c>
      <c r="H181" s="76" t="s">
        <v>29</v>
      </c>
      <c r="I181" s="85">
        <v>19.664999999999999</v>
      </c>
      <c r="J181" s="74" t="str">
        <f t="shared" si="23"/>
        <v>1 x w</v>
      </c>
      <c r="K181" s="86">
        <f>IF(G181="-","",VLOOKUP(J181,Turnus!$B$2:$D$17,3,FALSE))</f>
        <v>52.178571428571431</v>
      </c>
      <c r="L181" s="87">
        <f t="shared" si="24"/>
        <v>1026.0916071428571</v>
      </c>
      <c r="M181" s="88">
        <f t="shared" si="25"/>
        <v>0</v>
      </c>
      <c r="N181" s="89" t="str">
        <f t="shared" si="26"/>
        <v/>
      </c>
      <c r="O181" s="90">
        <f>Leistungswerte!$I$8</f>
        <v>0</v>
      </c>
      <c r="P181" s="90" t="str">
        <f t="shared" si="27"/>
        <v/>
      </c>
      <c r="Q181" s="90" t="str">
        <f t="shared" si="28"/>
        <v/>
      </c>
      <c r="R181" s="90" t="str">
        <f t="shared" si="29"/>
        <v/>
      </c>
      <c r="S181" s="76"/>
    </row>
    <row r="182" spans="2:19" ht="14.25" customHeight="1" x14ac:dyDescent="0.2">
      <c r="B182" s="230" t="s">
        <v>484</v>
      </c>
      <c r="C182" s="77" t="s">
        <v>27</v>
      </c>
      <c r="D182" s="78" t="s">
        <v>112</v>
      </c>
      <c r="E182" s="76" t="s">
        <v>20</v>
      </c>
      <c r="F182" s="77" t="s">
        <v>239</v>
      </c>
      <c r="G182" s="77" t="s">
        <v>179</v>
      </c>
      <c r="H182" s="76" t="s">
        <v>29</v>
      </c>
      <c r="I182" s="85">
        <v>50.024999999999999</v>
      </c>
      <c r="J182" s="74" t="str">
        <f t="shared" si="23"/>
        <v>2 x w*</v>
      </c>
      <c r="K182" s="86">
        <f>IF(G182="-","",VLOOKUP(J182,Turnus!$B$2:$D$17,3,FALSE))</f>
        <v>92.357142857142861</v>
      </c>
      <c r="L182" s="87">
        <f t="shared" si="24"/>
        <v>4620.1660714285717</v>
      </c>
      <c r="M182" s="88">
        <f t="shared" si="25"/>
        <v>0</v>
      </c>
      <c r="N182" s="89" t="str">
        <f t="shared" si="26"/>
        <v/>
      </c>
      <c r="O182" s="90">
        <f>Leistungswerte!$I$8</f>
        <v>0</v>
      </c>
      <c r="P182" s="90" t="str">
        <f t="shared" si="27"/>
        <v/>
      </c>
      <c r="Q182" s="90" t="str">
        <f t="shared" si="28"/>
        <v/>
      </c>
      <c r="R182" s="90" t="str">
        <f t="shared" si="29"/>
        <v/>
      </c>
      <c r="S182" s="76"/>
    </row>
    <row r="183" spans="2:19" ht="14.25" customHeight="1" x14ac:dyDescent="0.2">
      <c r="B183" s="230" t="s">
        <v>484</v>
      </c>
      <c r="C183" s="77" t="s">
        <v>27</v>
      </c>
      <c r="D183" s="78" t="s">
        <v>113</v>
      </c>
      <c r="E183" s="76" t="s">
        <v>25</v>
      </c>
      <c r="F183" s="77" t="s">
        <v>402</v>
      </c>
      <c r="G183" s="77" t="s">
        <v>26</v>
      </c>
      <c r="H183" s="76" t="s">
        <v>29</v>
      </c>
      <c r="I183" s="85">
        <v>51.174999999999997</v>
      </c>
      <c r="J183" s="74" t="str">
        <f t="shared" si="23"/>
        <v>2,5 x w*</v>
      </c>
      <c r="K183" s="86">
        <f>IF(G183="-","",VLOOKUP(J183,Turnus!$B$2:$D$17,3,FALSE))</f>
        <v>112.44642857142858</v>
      </c>
      <c r="L183" s="87">
        <f t="shared" si="24"/>
        <v>5754.4459821428572</v>
      </c>
      <c r="M183" s="88">
        <f t="shared" si="25"/>
        <v>0</v>
      </c>
      <c r="N183" s="89" t="str">
        <f t="shared" si="26"/>
        <v/>
      </c>
      <c r="O183" s="90">
        <f>Leistungswerte!$I$8</f>
        <v>0</v>
      </c>
      <c r="P183" s="90" t="str">
        <f t="shared" si="27"/>
        <v/>
      </c>
      <c r="Q183" s="90" t="str">
        <f t="shared" si="28"/>
        <v/>
      </c>
      <c r="R183" s="90" t="str">
        <f t="shared" si="29"/>
        <v/>
      </c>
      <c r="S183" s="76"/>
    </row>
    <row r="184" spans="2:19" ht="14.25" customHeight="1" x14ac:dyDescent="0.2">
      <c r="B184" s="230" t="s">
        <v>484</v>
      </c>
      <c r="C184" s="77" t="s">
        <v>27</v>
      </c>
      <c r="D184" s="78" t="s">
        <v>114</v>
      </c>
      <c r="E184" s="76" t="s">
        <v>22</v>
      </c>
      <c r="F184" s="77" t="s">
        <v>236</v>
      </c>
      <c r="G184" s="77" t="s">
        <v>411</v>
      </c>
      <c r="H184" s="76" t="s">
        <v>29</v>
      </c>
      <c r="I184" s="85">
        <v>16.675000000000001</v>
      </c>
      <c r="J184" s="74" t="str">
        <f t="shared" si="23"/>
        <v>1 x w</v>
      </c>
      <c r="K184" s="86">
        <f>IF(G184="-","",VLOOKUP(J184,Turnus!$B$2:$D$17,3,FALSE))</f>
        <v>52.178571428571431</v>
      </c>
      <c r="L184" s="87">
        <f t="shared" si="24"/>
        <v>870.07767857142869</v>
      </c>
      <c r="M184" s="88">
        <f t="shared" si="25"/>
        <v>0</v>
      </c>
      <c r="N184" s="89" t="str">
        <f t="shared" si="26"/>
        <v/>
      </c>
      <c r="O184" s="90">
        <f>Leistungswerte!$I$8</f>
        <v>0</v>
      </c>
      <c r="P184" s="90" t="str">
        <f t="shared" si="27"/>
        <v/>
      </c>
      <c r="Q184" s="90" t="str">
        <f t="shared" si="28"/>
        <v/>
      </c>
      <c r="R184" s="90" t="str">
        <f t="shared" si="29"/>
        <v/>
      </c>
      <c r="S184" s="76"/>
    </row>
    <row r="185" spans="2:19" ht="14.25" customHeight="1" x14ac:dyDescent="0.2">
      <c r="B185" s="230" t="s">
        <v>484</v>
      </c>
      <c r="C185" s="77" t="s">
        <v>27</v>
      </c>
      <c r="D185" s="78" t="s">
        <v>474</v>
      </c>
      <c r="E185" s="76" t="s">
        <v>22</v>
      </c>
      <c r="F185" s="77" t="s">
        <v>236</v>
      </c>
      <c r="G185" s="77" t="s">
        <v>411</v>
      </c>
      <c r="H185" s="76" t="s">
        <v>29</v>
      </c>
      <c r="I185" s="85">
        <v>16.100000000000001</v>
      </c>
      <c r="J185" s="74" t="str">
        <f t="shared" si="23"/>
        <v>1 x w</v>
      </c>
      <c r="K185" s="86">
        <f>IF(G185="-","",VLOOKUP(J185,Turnus!$B$2:$D$17,3,FALSE))</f>
        <v>52.178571428571431</v>
      </c>
      <c r="L185" s="87">
        <f t="shared" si="24"/>
        <v>840.07500000000016</v>
      </c>
      <c r="M185" s="88">
        <f t="shared" si="25"/>
        <v>0</v>
      </c>
      <c r="N185" s="89" t="str">
        <f t="shared" si="26"/>
        <v/>
      </c>
      <c r="O185" s="90">
        <f>Leistungswerte!$I$8</f>
        <v>0</v>
      </c>
      <c r="P185" s="90" t="str">
        <f t="shared" si="27"/>
        <v/>
      </c>
      <c r="Q185" s="90" t="str">
        <f t="shared" si="28"/>
        <v/>
      </c>
      <c r="R185" s="90" t="str">
        <f t="shared" si="29"/>
        <v/>
      </c>
      <c r="S185" s="76"/>
    </row>
    <row r="186" spans="2:19" ht="14.25" customHeight="1" x14ac:dyDescent="0.2">
      <c r="B186" s="230" t="s">
        <v>484</v>
      </c>
      <c r="C186" s="77" t="s">
        <v>27</v>
      </c>
      <c r="D186" s="78" t="s">
        <v>115</v>
      </c>
      <c r="E186" s="76" t="s">
        <v>22</v>
      </c>
      <c r="F186" s="77" t="s">
        <v>236</v>
      </c>
      <c r="G186" s="77" t="s">
        <v>411</v>
      </c>
      <c r="H186" s="76" t="s">
        <v>29</v>
      </c>
      <c r="I186" s="85">
        <v>16.100000000000001</v>
      </c>
      <c r="J186" s="74" t="str">
        <f t="shared" si="23"/>
        <v>1 x w</v>
      </c>
      <c r="K186" s="86">
        <f>IF(G186="-","",VLOOKUP(J186,Turnus!$B$2:$D$17,3,FALSE))</f>
        <v>52.178571428571431</v>
      </c>
      <c r="L186" s="87">
        <f t="shared" si="24"/>
        <v>840.07500000000016</v>
      </c>
      <c r="M186" s="88">
        <f t="shared" si="25"/>
        <v>0</v>
      </c>
      <c r="N186" s="89" t="str">
        <f t="shared" si="26"/>
        <v/>
      </c>
      <c r="O186" s="90">
        <f>Leistungswerte!$I$8</f>
        <v>0</v>
      </c>
      <c r="P186" s="90" t="str">
        <f t="shared" si="27"/>
        <v/>
      </c>
      <c r="Q186" s="90" t="str">
        <f t="shared" si="28"/>
        <v/>
      </c>
      <c r="R186" s="90" t="str">
        <f t="shared" si="29"/>
        <v/>
      </c>
      <c r="S186" s="76"/>
    </row>
    <row r="187" spans="2:19" ht="14.25" customHeight="1" x14ac:dyDescent="0.2">
      <c r="B187" s="230" t="s">
        <v>484</v>
      </c>
      <c r="C187" s="77" t="s">
        <v>27</v>
      </c>
      <c r="D187" s="78" t="s">
        <v>116</v>
      </c>
      <c r="E187" s="76" t="s">
        <v>22</v>
      </c>
      <c r="F187" s="77" t="s">
        <v>236</v>
      </c>
      <c r="G187" s="77" t="s">
        <v>411</v>
      </c>
      <c r="H187" s="76" t="s">
        <v>29</v>
      </c>
      <c r="I187" s="85">
        <v>15.96</v>
      </c>
      <c r="J187" s="74" t="str">
        <f t="shared" si="23"/>
        <v>1 x w</v>
      </c>
      <c r="K187" s="86">
        <f>IF(G187="-","",VLOOKUP(J187,Turnus!$B$2:$D$17,3,FALSE))</f>
        <v>52.178571428571431</v>
      </c>
      <c r="L187" s="87">
        <f t="shared" si="24"/>
        <v>832.7700000000001</v>
      </c>
      <c r="M187" s="88">
        <f t="shared" si="25"/>
        <v>0</v>
      </c>
      <c r="N187" s="89" t="str">
        <f t="shared" si="26"/>
        <v/>
      </c>
      <c r="O187" s="90">
        <f>Leistungswerte!$I$8</f>
        <v>0</v>
      </c>
      <c r="P187" s="90" t="str">
        <f t="shared" si="27"/>
        <v/>
      </c>
      <c r="Q187" s="90" t="str">
        <f t="shared" si="28"/>
        <v/>
      </c>
      <c r="R187" s="90" t="str">
        <f t="shared" si="29"/>
        <v/>
      </c>
      <c r="S187" s="76"/>
    </row>
    <row r="188" spans="2:19" ht="14.25" customHeight="1" x14ac:dyDescent="0.2">
      <c r="B188" s="230" t="s">
        <v>484</v>
      </c>
      <c r="C188" s="77" t="s">
        <v>27</v>
      </c>
      <c r="D188" s="78" t="s">
        <v>117</v>
      </c>
      <c r="E188" s="76" t="s">
        <v>22</v>
      </c>
      <c r="F188" s="77" t="s">
        <v>236</v>
      </c>
      <c r="G188" s="77" t="s">
        <v>411</v>
      </c>
      <c r="H188" s="76" t="s">
        <v>29</v>
      </c>
      <c r="I188" s="85">
        <v>15.8125</v>
      </c>
      <c r="J188" s="74" t="str">
        <f t="shared" si="23"/>
        <v>1 x w</v>
      </c>
      <c r="K188" s="86">
        <f>IF(G188="-","",VLOOKUP(J188,Turnus!$B$2:$D$17,3,FALSE))</f>
        <v>52.178571428571431</v>
      </c>
      <c r="L188" s="87">
        <f t="shared" si="24"/>
        <v>825.07366071428578</v>
      </c>
      <c r="M188" s="88">
        <f t="shared" si="25"/>
        <v>0</v>
      </c>
      <c r="N188" s="89" t="str">
        <f t="shared" si="26"/>
        <v/>
      </c>
      <c r="O188" s="90">
        <f>Leistungswerte!$I$8</f>
        <v>0</v>
      </c>
      <c r="P188" s="90" t="str">
        <f t="shared" si="27"/>
        <v/>
      </c>
      <c r="Q188" s="90" t="str">
        <f t="shared" si="28"/>
        <v/>
      </c>
      <c r="R188" s="90" t="str">
        <f t="shared" si="29"/>
        <v/>
      </c>
      <c r="S188" s="76"/>
    </row>
    <row r="189" spans="2:19" ht="14.25" customHeight="1" x14ac:dyDescent="0.2">
      <c r="B189" s="230" t="s">
        <v>484</v>
      </c>
      <c r="C189" s="77" t="s">
        <v>27</v>
      </c>
      <c r="D189" s="78" t="s">
        <v>495</v>
      </c>
      <c r="E189" s="76" t="s">
        <v>22</v>
      </c>
      <c r="F189" s="77" t="s">
        <v>236</v>
      </c>
      <c r="G189" s="77" t="s">
        <v>411</v>
      </c>
      <c r="H189" s="76" t="s">
        <v>29</v>
      </c>
      <c r="I189" s="85">
        <v>16.675000000000001</v>
      </c>
      <c r="J189" s="74" t="str">
        <f t="shared" si="23"/>
        <v>1 x w</v>
      </c>
      <c r="K189" s="86">
        <f>IF(G189="-","",VLOOKUP(J189,Turnus!$B$2:$D$17,3,FALSE))</f>
        <v>52.178571428571431</v>
      </c>
      <c r="L189" s="87">
        <f t="shared" si="24"/>
        <v>870.07767857142869</v>
      </c>
      <c r="M189" s="88">
        <f t="shared" si="25"/>
        <v>0</v>
      </c>
      <c r="N189" s="89" t="str">
        <f t="shared" si="26"/>
        <v/>
      </c>
      <c r="O189" s="90">
        <f>Leistungswerte!$I$8</f>
        <v>0</v>
      </c>
      <c r="P189" s="90" t="str">
        <f t="shared" si="27"/>
        <v/>
      </c>
      <c r="Q189" s="90" t="str">
        <f t="shared" si="28"/>
        <v/>
      </c>
      <c r="R189" s="90" t="str">
        <f t="shared" si="29"/>
        <v/>
      </c>
      <c r="S189" s="76"/>
    </row>
    <row r="190" spans="2:19" ht="14.25" customHeight="1" x14ac:dyDescent="0.2">
      <c r="B190" s="230" t="s">
        <v>484</v>
      </c>
      <c r="C190" s="77" t="s">
        <v>27</v>
      </c>
      <c r="D190" s="78" t="s">
        <v>496</v>
      </c>
      <c r="E190" s="76" t="s">
        <v>22</v>
      </c>
      <c r="F190" s="77" t="s">
        <v>236</v>
      </c>
      <c r="G190" s="77" t="s">
        <v>411</v>
      </c>
      <c r="H190" s="76" t="s">
        <v>29</v>
      </c>
      <c r="I190" s="85">
        <v>16.53</v>
      </c>
      <c r="J190" s="74" t="str">
        <f t="shared" si="23"/>
        <v>1 x w</v>
      </c>
      <c r="K190" s="86">
        <f>IF(G190="-","",VLOOKUP(J190,Turnus!$B$2:$D$17,3,FALSE))</f>
        <v>52.178571428571431</v>
      </c>
      <c r="L190" s="87">
        <f t="shared" si="24"/>
        <v>862.51178571428579</v>
      </c>
      <c r="M190" s="88">
        <f t="shared" si="25"/>
        <v>0</v>
      </c>
      <c r="N190" s="89" t="str">
        <f t="shared" si="26"/>
        <v/>
      </c>
      <c r="O190" s="90">
        <f>Leistungswerte!$I$8</f>
        <v>0</v>
      </c>
      <c r="P190" s="90" t="str">
        <f t="shared" si="27"/>
        <v/>
      </c>
      <c r="Q190" s="90" t="str">
        <f t="shared" si="28"/>
        <v/>
      </c>
      <c r="R190" s="90" t="str">
        <f t="shared" si="29"/>
        <v/>
      </c>
      <c r="S190" s="76"/>
    </row>
    <row r="191" spans="2:19" ht="14.25" customHeight="1" x14ac:dyDescent="0.2">
      <c r="B191" s="230" t="s">
        <v>484</v>
      </c>
      <c r="C191" s="77" t="s">
        <v>27</v>
      </c>
      <c r="D191" s="78" t="s">
        <v>497</v>
      </c>
      <c r="E191" s="76" t="s">
        <v>22</v>
      </c>
      <c r="F191" s="77" t="s">
        <v>236</v>
      </c>
      <c r="G191" s="77" t="s">
        <v>411</v>
      </c>
      <c r="H191" s="76" t="s">
        <v>29</v>
      </c>
      <c r="I191" s="85">
        <v>16.962499999999999</v>
      </c>
      <c r="J191" s="74" t="str">
        <f t="shared" si="23"/>
        <v>1 x w</v>
      </c>
      <c r="K191" s="86">
        <f>IF(G191="-","",VLOOKUP(J191,Turnus!$B$2:$D$17,3,FALSE))</f>
        <v>52.178571428571431</v>
      </c>
      <c r="L191" s="87">
        <f t="shared" si="24"/>
        <v>885.07901785714284</v>
      </c>
      <c r="M191" s="88">
        <f t="shared" si="25"/>
        <v>0</v>
      </c>
      <c r="N191" s="89" t="str">
        <f t="shared" si="26"/>
        <v/>
      </c>
      <c r="O191" s="90">
        <f>Leistungswerte!$I$8</f>
        <v>0</v>
      </c>
      <c r="P191" s="90" t="str">
        <f t="shared" si="27"/>
        <v/>
      </c>
      <c r="Q191" s="90" t="str">
        <f t="shared" si="28"/>
        <v/>
      </c>
      <c r="R191" s="90" t="str">
        <f t="shared" si="29"/>
        <v/>
      </c>
      <c r="S191" s="76"/>
    </row>
    <row r="192" spans="2:19" ht="14.25" customHeight="1" x14ac:dyDescent="0.2">
      <c r="B192" s="230" t="s">
        <v>484</v>
      </c>
      <c r="C192" s="77" t="s">
        <v>27</v>
      </c>
      <c r="D192" s="78" t="s">
        <v>498</v>
      </c>
      <c r="E192" s="76" t="s">
        <v>499</v>
      </c>
      <c r="F192" s="77" t="s">
        <v>236</v>
      </c>
      <c r="G192" s="77" t="s">
        <v>411</v>
      </c>
      <c r="H192" s="76" t="s">
        <v>29</v>
      </c>
      <c r="I192" s="85">
        <v>33.344999999999999</v>
      </c>
      <c r="J192" s="74" t="str">
        <f t="shared" si="23"/>
        <v>1 x w</v>
      </c>
      <c r="K192" s="86">
        <f>IF(G192="-","",VLOOKUP(J192,Turnus!$B$2:$D$17,3,FALSE))</f>
        <v>52.178571428571431</v>
      </c>
      <c r="L192" s="87">
        <f t="shared" si="24"/>
        <v>1739.8944642857143</v>
      </c>
      <c r="M192" s="88">
        <f t="shared" si="25"/>
        <v>0</v>
      </c>
      <c r="N192" s="89" t="str">
        <f t="shared" si="26"/>
        <v/>
      </c>
      <c r="O192" s="90">
        <f>Leistungswerte!$I$8</f>
        <v>0</v>
      </c>
      <c r="P192" s="90" t="str">
        <f t="shared" si="27"/>
        <v/>
      </c>
      <c r="Q192" s="90" t="str">
        <f t="shared" si="28"/>
        <v/>
      </c>
      <c r="R192" s="90" t="str">
        <f t="shared" si="29"/>
        <v/>
      </c>
      <c r="S192" s="76"/>
    </row>
    <row r="193" spans="2:19" ht="14.25" customHeight="1" x14ac:dyDescent="0.2">
      <c r="B193" s="230" t="s">
        <v>484</v>
      </c>
      <c r="C193" s="77" t="s">
        <v>27</v>
      </c>
      <c r="D193" s="78" t="s">
        <v>500</v>
      </c>
      <c r="E193" s="76" t="s">
        <v>531</v>
      </c>
      <c r="F193" s="77" t="s">
        <v>239</v>
      </c>
      <c r="G193" s="77" t="s">
        <v>178</v>
      </c>
      <c r="H193" s="76" t="s">
        <v>29</v>
      </c>
      <c r="I193" s="85">
        <v>38.351999999999997</v>
      </c>
      <c r="J193" s="74" t="str">
        <f t="shared" si="23"/>
        <v>1 x w</v>
      </c>
      <c r="K193" s="86">
        <f>IF(G193="-","",VLOOKUP(J193,Turnus!$B$2:$D$17,3,FALSE))</f>
        <v>52.178571428571431</v>
      </c>
      <c r="L193" s="87">
        <f t="shared" si="24"/>
        <v>2001.1525714285713</v>
      </c>
      <c r="M193" s="88">
        <f t="shared" si="25"/>
        <v>0</v>
      </c>
      <c r="N193" s="89" t="str">
        <f t="shared" si="26"/>
        <v/>
      </c>
      <c r="O193" s="90">
        <f>Leistungswerte!$I$8</f>
        <v>0</v>
      </c>
      <c r="P193" s="90" t="str">
        <f t="shared" si="27"/>
        <v/>
      </c>
      <c r="Q193" s="90" t="str">
        <f t="shared" si="28"/>
        <v/>
      </c>
      <c r="R193" s="90" t="str">
        <f t="shared" si="29"/>
        <v/>
      </c>
      <c r="S193" s="76"/>
    </row>
    <row r="194" spans="2:19" ht="14.25" customHeight="1" x14ac:dyDescent="0.2">
      <c r="B194" s="230" t="s">
        <v>484</v>
      </c>
      <c r="C194" s="77" t="s">
        <v>27</v>
      </c>
      <c r="D194" s="78" t="s">
        <v>501</v>
      </c>
      <c r="E194" s="76" t="s">
        <v>531</v>
      </c>
      <c r="F194" s="77" t="s">
        <v>239</v>
      </c>
      <c r="G194" s="77" t="s">
        <v>178</v>
      </c>
      <c r="H194" s="76" t="s">
        <v>29</v>
      </c>
      <c r="I194" s="85">
        <v>31.91</v>
      </c>
      <c r="J194" s="74" t="str">
        <f t="shared" si="23"/>
        <v>1 x w</v>
      </c>
      <c r="K194" s="86">
        <f>IF(G194="-","",VLOOKUP(J194,Turnus!$B$2:$D$17,3,FALSE))</f>
        <v>52.178571428571431</v>
      </c>
      <c r="L194" s="87">
        <f t="shared" si="24"/>
        <v>1665.0182142857143</v>
      </c>
      <c r="M194" s="88">
        <f t="shared" si="25"/>
        <v>0</v>
      </c>
      <c r="N194" s="89" t="str">
        <f t="shared" si="26"/>
        <v/>
      </c>
      <c r="O194" s="90">
        <f>Leistungswerte!$I$8</f>
        <v>0</v>
      </c>
      <c r="P194" s="90" t="str">
        <f t="shared" si="27"/>
        <v/>
      </c>
      <c r="Q194" s="90" t="str">
        <f t="shared" si="28"/>
        <v/>
      </c>
      <c r="R194" s="90" t="str">
        <f t="shared" si="29"/>
        <v/>
      </c>
      <c r="S194" s="76"/>
    </row>
    <row r="195" spans="2:19" ht="14.25" customHeight="1" x14ac:dyDescent="0.2">
      <c r="B195" s="230" t="s">
        <v>484</v>
      </c>
      <c r="C195" s="77" t="s">
        <v>27</v>
      </c>
      <c r="D195" s="78" t="s">
        <v>568</v>
      </c>
      <c r="E195" s="76" t="s">
        <v>22</v>
      </c>
      <c r="F195" s="77" t="s">
        <v>236</v>
      </c>
      <c r="G195" s="77" t="s">
        <v>411</v>
      </c>
      <c r="H195" s="76" t="s">
        <v>29</v>
      </c>
      <c r="I195" s="85">
        <v>20.239999999999998</v>
      </c>
      <c r="J195" s="74" t="str">
        <f t="shared" si="23"/>
        <v>1 x w</v>
      </c>
      <c r="K195" s="86">
        <f>IF(G195="-","",VLOOKUP(J195,Turnus!$B$2:$D$17,3,FALSE))</f>
        <v>52.178571428571431</v>
      </c>
      <c r="L195" s="87">
        <f t="shared" si="24"/>
        <v>1056.0942857142857</v>
      </c>
      <c r="M195" s="88">
        <f t="shared" si="25"/>
        <v>0</v>
      </c>
      <c r="N195" s="89" t="str">
        <f t="shared" si="26"/>
        <v/>
      </c>
      <c r="O195" s="90">
        <f>Leistungswerte!$I$8</f>
        <v>0</v>
      </c>
      <c r="P195" s="90" t="str">
        <f t="shared" si="27"/>
        <v/>
      </c>
      <c r="Q195" s="90" t="str">
        <f t="shared" si="28"/>
        <v/>
      </c>
      <c r="R195" s="90" t="str">
        <f t="shared" si="29"/>
        <v/>
      </c>
      <c r="S195" s="76"/>
    </row>
    <row r="196" spans="2:19" ht="14.25" customHeight="1" x14ac:dyDescent="0.2">
      <c r="B196" s="230" t="s">
        <v>484</v>
      </c>
      <c r="C196" s="77" t="s">
        <v>27</v>
      </c>
      <c r="D196" s="78" t="s">
        <v>502</v>
      </c>
      <c r="E196" s="76" t="s">
        <v>17</v>
      </c>
      <c r="F196" s="77" t="s">
        <v>238</v>
      </c>
      <c r="G196" s="77" t="s">
        <v>174</v>
      </c>
      <c r="H196" s="76" t="s">
        <v>47</v>
      </c>
      <c r="I196" s="85">
        <v>67.33</v>
      </c>
      <c r="J196" s="74" t="str">
        <f t="shared" si="23"/>
        <v>2,5 x w</v>
      </c>
      <c r="K196" s="86">
        <f>IF(G196="-","",VLOOKUP(J196,Turnus!$B$2:$D$17,3,FALSE))</f>
        <v>130.44642857142858</v>
      </c>
      <c r="L196" s="87">
        <f t="shared" si="24"/>
        <v>8782.9580357142859</v>
      </c>
      <c r="M196" s="88">
        <f t="shared" si="25"/>
        <v>0</v>
      </c>
      <c r="N196" s="89" t="str">
        <f t="shared" si="26"/>
        <v/>
      </c>
      <c r="O196" s="90">
        <f>Leistungswerte!$I$8</f>
        <v>0</v>
      </c>
      <c r="P196" s="90" t="str">
        <f t="shared" si="27"/>
        <v/>
      </c>
      <c r="Q196" s="90" t="str">
        <f t="shared" si="28"/>
        <v/>
      </c>
      <c r="R196" s="90" t="str">
        <f t="shared" si="29"/>
        <v/>
      </c>
      <c r="S196" s="76"/>
    </row>
    <row r="197" spans="2:19" ht="14.25" customHeight="1" x14ac:dyDescent="0.2">
      <c r="B197" s="230" t="s">
        <v>484</v>
      </c>
      <c r="C197" s="77" t="s">
        <v>35</v>
      </c>
      <c r="D197" s="78" t="s">
        <v>80</v>
      </c>
      <c r="E197" s="76" t="s">
        <v>11</v>
      </c>
      <c r="F197" s="77" t="s">
        <v>240</v>
      </c>
      <c r="G197" s="77" t="s">
        <v>177</v>
      </c>
      <c r="H197" s="76" t="s">
        <v>12</v>
      </c>
      <c r="I197" s="85">
        <v>17.399999999999999</v>
      </c>
      <c r="J197" s="74" t="str">
        <f t="shared" si="23"/>
        <v>2,5 x w</v>
      </c>
      <c r="K197" s="86">
        <f>IF(G197="-","",VLOOKUP(J197,Turnus!$B$2:$D$17,3,FALSE))</f>
        <v>130.44642857142858</v>
      </c>
      <c r="L197" s="87">
        <f t="shared" si="24"/>
        <v>2269.7678571428573</v>
      </c>
      <c r="M197" s="88">
        <f t="shared" si="25"/>
        <v>0</v>
      </c>
      <c r="N197" s="89" t="str">
        <f t="shared" si="26"/>
        <v/>
      </c>
      <c r="O197" s="90">
        <f>Leistungswerte!$I$8</f>
        <v>0</v>
      </c>
      <c r="P197" s="90" t="str">
        <f t="shared" si="27"/>
        <v/>
      </c>
      <c r="Q197" s="90" t="str">
        <f t="shared" si="28"/>
        <v/>
      </c>
      <c r="R197" s="90" t="str">
        <f t="shared" si="29"/>
        <v/>
      </c>
      <c r="S197" s="76"/>
    </row>
    <row r="198" spans="2:19" ht="14.25" customHeight="1" x14ac:dyDescent="0.2">
      <c r="B198" s="230" t="s">
        <v>484</v>
      </c>
      <c r="C198" s="77" t="s">
        <v>35</v>
      </c>
      <c r="D198" s="78" t="s">
        <v>81</v>
      </c>
      <c r="E198" s="76" t="s">
        <v>25</v>
      </c>
      <c r="F198" s="77" t="s">
        <v>402</v>
      </c>
      <c r="G198" s="77" t="s">
        <v>26</v>
      </c>
      <c r="H198" s="76" t="s">
        <v>29</v>
      </c>
      <c r="I198" s="85">
        <v>57.42</v>
      </c>
      <c r="J198" s="74" t="str">
        <f t="shared" si="23"/>
        <v>2,5 x w*</v>
      </c>
      <c r="K198" s="86">
        <f>IF(G198="-","",VLOOKUP(J198,Turnus!$B$2:$D$17,3,FALSE))</f>
        <v>112.44642857142858</v>
      </c>
      <c r="L198" s="87">
        <f t="shared" si="24"/>
        <v>6456.6739285714293</v>
      </c>
      <c r="M198" s="88">
        <f t="shared" si="25"/>
        <v>0</v>
      </c>
      <c r="N198" s="89" t="str">
        <f t="shared" si="26"/>
        <v/>
      </c>
      <c r="O198" s="90">
        <f>Leistungswerte!$I$8</f>
        <v>0</v>
      </c>
      <c r="P198" s="90" t="str">
        <f t="shared" si="27"/>
        <v/>
      </c>
      <c r="Q198" s="90" t="str">
        <f t="shared" si="28"/>
        <v/>
      </c>
      <c r="R198" s="90" t="str">
        <f t="shared" si="29"/>
        <v/>
      </c>
      <c r="S198" s="76"/>
    </row>
    <row r="199" spans="2:19" ht="14.25" customHeight="1" x14ac:dyDescent="0.2">
      <c r="B199" s="230" t="s">
        <v>484</v>
      </c>
      <c r="C199" s="77" t="s">
        <v>35</v>
      </c>
      <c r="D199" s="78" t="s">
        <v>82</v>
      </c>
      <c r="E199" s="76" t="s">
        <v>25</v>
      </c>
      <c r="F199" s="77" t="s">
        <v>402</v>
      </c>
      <c r="G199" s="77" t="s">
        <v>26</v>
      </c>
      <c r="H199" s="76" t="s">
        <v>29</v>
      </c>
      <c r="I199" s="85">
        <v>57.42</v>
      </c>
      <c r="J199" s="74" t="str">
        <f t="shared" si="23"/>
        <v>2,5 x w*</v>
      </c>
      <c r="K199" s="86">
        <f>IF(G199="-","",VLOOKUP(J199,Turnus!$B$2:$D$17,3,FALSE))</f>
        <v>112.44642857142858</v>
      </c>
      <c r="L199" s="87">
        <f t="shared" si="24"/>
        <v>6456.6739285714293</v>
      </c>
      <c r="M199" s="88">
        <f t="shared" si="25"/>
        <v>0</v>
      </c>
      <c r="N199" s="89" t="str">
        <f t="shared" si="26"/>
        <v/>
      </c>
      <c r="O199" s="90">
        <f>Leistungswerte!$I$8</f>
        <v>0</v>
      </c>
      <c r="P199" s="90" t="str">
        <f t="shared" si="27"/>
        <v/>
      </c>
      <c r="Q199" s="90" t="str">
        <f t="shared" si="28"/>
        <v/>
      </c>
      <c r="R199" s="90" t="str">
        <f t="shared" si="29"/>
        <v/>
      </c>
      <c r="S199" s="76"/>
    </row>
    <row r="200" spans="2:19" ht="14.25" customHeight="1" x14ac:dyDescent="0.2">
      <c r="B200" s="230" t="s">
        <v>484</v>
      </c>
      <c r="C200" s="77" t="s">
        <v>35</v>
      </c>
      <c r="D200" s="78" t="s">
        <v>119</v>
      </c>
      <c r="E200" s="76" t="s">
        <v>18</v>
      </c>
      <c r="F200" s="77" t="s">
        <v>237</v>
      </c>
      <c r="G200" s="77" t="s">
        <v>445</v>
      </c>
      <c r="H200" s="76" t="s">
        <v>15</v>
      </c>
      <c r="I200" s="85">
        <v>10.78</v>
      </c>
      <c r="J200" s="74" t="str">
        <f t="shared" ref="J200:J252" si="30">IF(G200="-","-",VLOOKUP(G200,LWE_1,4))</f>
        <v>5 x w</v>
      </c>
      <c r="K200" s="86">
        <f>IF(G200="-","",VLOOKUP(J200,Turnus!$B$2:$D$17,3,FALSE))</f>
        <v>253.25</v>
      </c>
      <c r="L200" s="87">
        <f t="shared" ref="L200:L252" si="31">IF(K200="","",I200*K200)</f>
        <v>2730.0349999999999</v>
      </c>
      <c r="M200" s="88">
        <f t="shared" ref="M200:M252" si="32">IF(G200="-","",VLOOKUP(G200,LWE_1,8,FALSE))</f>
        <v>0</v>
      </c>
      <c r="N200" s="89" t="str">
        <f t="shared" si="26"/>
        <v/>
      </c>
      <c r="O200" s="90">
        <f>Leistungswerte!$I$8</f>
        <v>0</v>
      </c>
      <c r="P200" s="90" t="str">
        <f t="shared" si="27"/>
        <v/>
      </c>
      <c r="Q200" s="90" t="str">
        <f t="shared" si="28"/>
        <v/>
      </c>
      <c r="R200" s="90" t="str">
        <f t="shared" si="29"/>
        <v/>
      </c>
      <c r="S200" s="76"/>
    </row>
    <row r="201" spans="2:19" ht="14.25" customHeight="1" x14ac:dyDescent="0.2">
      <c r="B201" s="230" t="s">
        <v>484</v>
      </c>
      <c r="C201" s="77" t="s">
        <v>35</v>
      </c>
      <c r="D201" s="78" t="s">
        <v>84</v>
      </c>
      <c r="E201" s="76" t="s">
        <v>18</v>
      </c>
      <c r="F201" s="77" t="s">
        <v>237</v>
      </c>
      <c r="G201" s="77" t="s">
        <v>445</v>
      </c>
      <c r="H201" s="76" t="s">
        <v>15</v>
      </c>
      <c r="I201" s="85">
        <v>4.1399999999999997</v>
      </c>
      <c r="J201" s="74" t="str">
        <f t="shared" si="30"/>
        <v>5 x w</v>
      </c>
      <c r="K201" s="86">
        <f>IF(G201="-","",VLOOKUP(J201,Turnus!$B$2:$D$17,3,FALSE))</f>
        <v>253.25</v>
      </c>
      <c r="L201" s="87">
        <f t="shared" si="31"/>
        <v>1048.4549999999999</v>
      </c>
      <c r="M201" s="88">
        <f t="shared" si="32"/>
        <v>0</v>
      </c>
      <c r="N201" s="89" t="str">
        <f t="shared" ref="N201:N264" si="33">IF(OR(K201="",M201=0),"",L201/M201)</f>
        <v/>
      </c>
      <c r="O201" s="90">
        <f>Leistungswerte!$I$8</f>
        <v>0</v>
      </c>
      <c r="P201" s="90" t="str">
        <f t="shared" ref="P201:P264" si="34">IF(OR(K201="",R201=""),"",R201/K201)</f>
        <v/>
      </c>
      <c r="Q201" s="90" t="str">
        <f t="shared" ref="Q201:Q264" si="35">IF(OR(K201="",R201=""),"",R201/12)</f>
        <v/>
      </c>
      <c r="R201" s="90" t="str">
        <f t="shared" ref="R201:R264" si="36">IF(OR(K201="",N201="",O201=""),"",N201*O201)</f>
        <v/>
      </c>
      <c r="S201" s="76"/>
    </row>
    <row r="202" spans="2:19" ht="14.25" customHeight="1" x14ac:dyDescent="0.2">
      <c r="B202" s="230" t="s">
        <v>484</v>
      </c>
      <c r="C202" s="77" t="s">
        <v>35</v>
      </c>
      <c r="D202" s="78" t="s">
        <v>85</v>
      </c>
      <c r="E202" s="76" t="s">
        <v>23</v>
      </c>
      <c r="F202" s="77" t="s">
        <v>242</v>
      </c>
      <c r="G202" s="77" t="s">
        <v>24</v>
      </c>
      <c r="H202" s="76" t="s">
        <v>29</v>
      </c>
      <c r="I202" s="85">
        <v>12</v>
      </c>
      <c r="J202" s="74" t="str">
        <f t="shared" si="30"/>
        <v>1 x m</v>
      </c>
      <c r="K202" s="86">
        <f>IF(G202="-","",VLOOKUP(J202,Turnus!$B$2:$D$17,3,FALSE))</f>
        <v>12</v>
      </c>
      <c r="L202" s="87">
        <f t="shared" si="31"/>
        <v>144</v>
      </c>
      <c r="M202" s="88">
        <f t="shared" si="32"/>
        <v>0</v>
      </c>
      <c r="N202" s="89" t="str">
        <f t="shared" si="33"/>
        <v/>
      </c>
      <c r="O202" s="90">
        <f>Leistungswerte!$I$8</f>
        <v>0</v>
      </c>
      <c r="P202" s="90" t="str">
        <f t="shared" si="34"/>
        <v/>
      </c>
      <c r="Q202" s="90" t="str">
        <f t="shared" si="35"/>
        <v/>
      </c>
      <c r="R202" s="90" t="str">
        <f t="shared" si="36"/>
        <v/>
      </c>
      <c r="S202" s="76"/>
    </row>
    <row r="203" spans="2:19" ht="14.25" customHeight="1" x14ac:dyDescent="0.2">
      <c r="B203" s="230" t="s">
        <v>484</v>
      </c>
      <c r="C203" s="77" t="s">
        <v>35</v>
      </c>
      <c r="D203" s="78" t="s">
        <v>86</v>
      </c>
      <c r="E203" s="76" t="s">
        <v>17</v>
      </c>
      <c r="F203" s="77" t="s">
        <v>238</v>
      </c>
      <c r="G203" s="77" t="s">
        <v>174</v>
      </c>
      <c r="H203" s="76" t="s">
        <v>29</v>
      </c>
      <c r="I203" s="85">
        <v>77.13</v>
      </c>
      <c r="J203" s="74" t="str">
        <f t="shared" si="30"/>
        <v>2,5 x w</v>
      </c>
      <c r="K203" s="86">
        <f>IF(G203="-","",VLOOKUP(J203,Turnus!$B$2:$D$17,3,FALSE))</f>
        <v>130.44642857142858</v>
      </c>
      <c r="L203" s="87">
        <f t="shared" si="31"/>
        <v>10061.333035714286</v>
      </c>
      <c r="M203" s="88">
        <f t="shared" si="32"/>
        <v>0</v>
      </c>
      <c r="N203" s="89" t="str">
        <f t="shared" si="33"/>
        <v/>
      </c>
      <c r="O203" s="90">
        <f>Leistungswerte!$I$8</f>
        <v>0</v>
      </c>
      <c r="P203" s="90" t="str">
        <f t="shared" si="34"/>
        <v/>
      </c>
      <c r="Q203" s="90" t="str">
        <f t="shared" si="35"/>
        <v/>
      </c>
      <c r="R203" s="90" t="str">
        <f t="shared" si="36"/>
        <v/>
      </c>
      <c r="S203" s="76"/>
    </row>
    <row r="204" spans="2:19" ht="14.25" customHeight="1" x14ac:dyDescent="0.2">
      <c r="B204" s="230" t="s">
        <v>503</v>
      </c>
      <c r="C204" s="77" t="s">
        <v>9</v>
      </c>
      <c r="D204" s="78" t="s">
        <v>58</v>
      </c>
      <c r="E204" s="76" t="s">
        <v>10</v>
      </c>
      <c r="F204" s="77" t="s">
        <v>241</v>
      </c>
      <c r="G204" s="77" t="s">
        <v>413</v>
      </c>
      <c r="H204" s="76" t="s">
        <v>12</v>
      </c>
      <c r="I204" s="85">
        <v>86.76</v>
      </c>
      <c r="J204" s="74" t="str">
        <f t="shared" si="30"/>
        <v>2,5 x w</v>
      </c>
      <c r="K204" s="86">
        <f>IF(G204="-","",VLOOKUP(J204,Turnus!$B$2:$D$17,3,FALSE))</f>
        <v>130.44642857142858</v>
      </c>
      <c r="L204" s="87">
        <f t="shared" si="31"/>
        <v>11317.532142857144</v>
      </c>
      <c r="M204" s="88">
        <f t="shared" si="32"/>
        <v>0</v>
      </c>
      <c r="N204" s="89" t="str">
        <f t="shared" si="33"/>
        <v/>
      </c>
      <c r="O204" s="90">
        <f>Leistungswerte!$I$8</f>
        <v>0</v>
      </c>
      <c r="P204" s="90" t="str">
        <f t="shared" si="34"/>
        <v/>
      </c>
      <c r="Q204" s="90" t="str">
        <f t="shared" si="35"/>
        <v/>
      </c>
      <c r="R204" s="90" t="str">
        <f t="shared" si="36"/>
        <v/>
      </c>
      <c r="S204" s="76"/>
    </row>
    <row r="205" spans="2:19" ht="14.25" customHeight="1" x14ac:dyDescent="0.2">
      <c r="B205" s="230" t="s">
        <v>503</v>
      </c>
      <c r="C205" s="77" t="s">
        <v>9</v>
      </c>
      <c r="D205" s="78" t="s">
        <v>56</v>
      </c>
      <c r="E205" s="76" t="s">
        <v>14</v>
      </c>
      <c r="F205" s="77" t="s">
        <v>167</v>
      </c>
      <c r="G205" s="77" t="s">
        <v>416</v>
      </c>
      <c r="H205" s="76" t="s">
        <v>53</v>
      </c>
      <c r="I205" s="85">
        <v>2.2000000000000002</v>
      </c>
      <c r="J205" s="74" t="str">
        <f t="shared" si="30"/>
        <v>2,5 x w</v>
      </c>
      <c r="K205" s="86">
        <f>IF(G205="-","",VLOOKUP(J205,Turnus!$B$2:$D$17,3,FALSE))</f>
        <v>130.44642857142858</v>
      </c>
      <c r="L205" s="87">
        <f t="shared" si="31"/>
        <v>286.98214285714289</v>
      </c>
      <c r="M205" s="88">
        <f t="shared" si="32"/>
        <v>0</v>
      </c>
      <c r="N205" s="89" t="str">
        <f t="shared" si="33"/>
        <v/>
      </c>
      <c r="O205" s="90">
        <f>Leistungswerte!$I$8</f>
        <v>0</v>
      </c>
      <c r="P205" s="90" t="str">
        <f t="shared" si="34"/>
        <v/>
      </c>
      <c r="Q205" s="90" t="str">
        <f t="shared" si="35"/>
        <v/>
      </c>
      <c r="R205" s="90" t="str">
        <f t="shared" si="36"/>
        <v/>
      </c>
      <c r="S205" s="76"/>
    </row>
    <row r="206" spans="2:19" ht="14.25" customHeight="1" x14ac:dyDescent="0.2">
      <c r="B206" s="230" t="s">
        <v>503</v>
      </c>
      <c r="C206" s="77" t="s">
        <v>9</v>
      </c>
      <c r="D206" s="78" t="s">
        <v>59</v>
      </c>
      <c r="E206" s="76" t="s">
        <v>17</v>
      </c>
      <c r="F206" s="77" t="s">
        <v>238</v>
      </c>
      <c r="G206" s="77" t="s">
        <v>174</v>
      </c>
      <c r="H206" s="76" t="s">
        <v>12</v>
      </c>
      <c r="I206" s="85">
        <v>57.66</v>
      </c>
      <c r="J206" s="74" t="str">
        <f t="shared" si="30"/>
        <v>2,5 x w</v>
      </c>
      <c r="K206" s="86">
        <f>IF(G206="-","",VLOOKUP(J206,Turnus!$B$2:$D$17,3,FALSE))</f>
        <v>130.44642857142858</v>
      </c>
      <c r="L206" s="87">
        <f t="shared" si="31"/>
        <v>7521.5410714285717</v>
      </c>
      <c r="M206" s="88">
        <f t="shared" si="32"/>
        <v>0</v>
      </c>
      <c r="N206" s="89" t="str">
        <f t="shared" si="33"/>
        <v/>
      </c>
      <c r="O206" s="90">
        <f>Leistungswerte!$I$8</f>
        <v>0</v>
      </c>
      <c r="P206" s="90" t="str">
        <f t="shared" si="34"/>
        <v/>
      </c>
      <c r="Q206" s="90" t="str">
        <f t="shared" si="35"/>
        <v/>
      </c>
      <c r="R206" s="90" t="str">
        <f t="shared" si="36"/>
        <v/>
      </c>
      <c r="S206" s="76"/>
    </row>
    <row r="207" spans="2:19" ht="14.25" customHeight="1" x14ac:dyDescent="0.2">
      <c r="B207" s="230" t="s">
        <v>503</v>
      </c>
      <c r="C207" s="77" t="s">
        <v>9</v>
      </c>
      <c r="D207" s="78" t="s">
        <v>60</v>
      </c>
      <c r="E207" s="76" t="s">
        <v>531</v>
      </c>
      <c r="F207" s="77" t="s">
        <v>239</v>
      </c>
      <c r="G207" s="77" t="s">
        <v>178</v>
      </c>
      <c r="H207" s="76" t="s">
        <v>15</v>
      </c>
      <c r="I207" s="85">
        <v>25.27</v>
      </c>
      <c r="J207" s="74" t="str">
        <f t="shared" si="30"/>
        <v>1 x w</v>
      </c>
      <c r="K207" s="86">
        <f>IF(G207="-","",VLOOKUP(J207,Turnus!$B$2:$D$17,3,FALSE))</f>
        <v>52.178571428571431</v>
      </c>
      <c r="L207" s="87">
        <f t="shared" si="31"/>
        <v>1318.5525</v>
      </c>
      <c r="M207" s="88">
        <f t="shared" si="32"/>
        <v>0</v>
      </c>
      <c r="N207" s="89" t="str">
        <f t="shared" si="33"/>
        <v/>
      </c>
      <c r="O207" s="90">
        <f>Leistungswerte!$I$8</f>
        <v>0</v>
      </c>
      <c r="P207" s="90" t="str">
        <f t="shared" si="34"/>
        <v/>
      </c>
      <c r="Q207" s="90" t="str">
        <f t="shared" si="35"/>
        <v/>
      </c>
      <c r="R207" s="90" t="str">
        <f t="shared" si="36"/>
        <v/>
      </c>
      <c r="S207" s="76"/>
    </row>
    <row r="208" spans="2:19" ht="14.25" customHeight="1" x14ac:dyDescent="0.2">
      <c r="B208" s="230" t="s">
        <v>503</v>
      </c>
      <c r="C208" s="77" t="s">
        <v>9</v>
      </c>
      <c r="D208" s="78" t="s">
        <v>504</v>
      </c>
      <c r="E208" s="76" t="s">
        <v>531</v>
      </c>
      <c r="F208" s="77" t="s">
        <v>239</v>
      </c>
      <c r="G208" s="77" t="s">
        <v>178</v>
      </c>
      <c r="H208" s="76" t="s">
        <v>15</v>
      </c>
      <c r="I208" s="85">
        <v>2.64</v>
      </c>
      <c r="J208" s="74" t="str">
        <f t="shared" si="30"/>
        <v>1 x w</v>
      </c>
      <c r="K208" s="86">
        <f>IF(G208="-","",VLOOKUP(J208,Turnus!$B$2:$D$17,3,FALSE))</f>
        <v>52.178571428571431</v>
      </c>
      <c r="L208" s="87">
        <f t="shared" si="31"/>
        <v>137.75142857142859</v>
      </c>
      <c r="M208" s="88">
        <f t="shared" si="32"/>
        <v>0</v>
      </c>
      <c r="N208" s="89" t="str">
        <f t="shared" si="33"/>
        <v/>
      </c>
      <c r="O208" s="90">
        <f>Leistungswerte!$I$8</f>
        <v>0</v>
      </c>
      <c r="P208" s="90" t="str">
        <f t="shared" si="34"/>
        <v/>
      </c>
      <c r="Q208" s="90" t="str">
        <f t="shared" si="35"/>
        <v/>
      </c>
      <c r="R208" s="90" t="str">
        <f t="shared" si="36"/>
        <v/>
      </c>
      <c r="S208" s="76"/>
    </row>
    <row r="209" spans="2:19" ht="14.25" customHeight="1" x14ac:dyDescent="0.2">
      <c r="B209" s="230" t="s">
        <v>503</v>
      </c>
      <c r="C209" s="77" t="s">
        <v>9</v>
      </c>
      <c r="D209" s="78" t="s">
        <v>505</v>
      </c>
      <c r="E209" s="76" t="s">
        <v>531</v>
      </c>
      <c r="F209" s="77" t="s">
        <v>239</v>
      </c>
      <c r="G209" s="77" t="s">
        <v>178</v>
      </c>
      <c r="H209" s="76" t="s">
        <v>15</v>
      </c>
      <c r="I209" s="85">
        <v>3.8</v>
      </c>
      <c r="J209" s="74" t="str">
        <f t="shared" si="30"/>
        <v>1 x w</v>
      </c>
      <c r="K209" s="86">
        <f>IF(G209="-","",VLOOKUP(J209,Turnus!$B$2:$D$17,3,FALSE))</f>
        <v>52.178571428571431</v>
      </c>
      <c r="L209" s="87">
        <f t="shared" si="31"/>
        <v>198.27857142857144</v>
      </c>
      <c r="M209" s="88">
        <f t="shared" si="32"/>
        <v>0</v>
      </c>
      <c r="N209" s="89" t="str">
        <f t="shared" si="33"/>
        <v/>
      </c>
      <c r="O209" s="90">
        <f>Leistungswerte!$I$8</f>
        <v>0</v>
      </c>
      <c r="P209" s="90" t="str">
        <f t="shared" si="34"/>
        <v/>
      </c>
      <c r="Q209" s="90" t="str">
        <f t="shared" si="35"/>
        <v/>
      </c>
      <c r="R209" s="90" t="str">
        <f t="shared" si="36"/>
        <v/>
      </c>
      <c r="S209" s="76"/>
    </row>
    <row r="210" spans="2:19" ht="14.25" customHeight="1" x14ac:dyDescent="0.2">
      <c r="B210" s="230" t="s">
        <v>503</v>
      </c>
      <c r="C210" s="77" t="s">
        <v>9</v>
      </c>
      <c r="D210" s="78" t="s">
        <v>506</v>
      </c>
      <c r="E210" s="76" t="s">
        <v>531</v>
      </c>
      <c r="F210" s="77" t="s">
        <v>239</v>
      </c>
      <c r="G210" s="77" t="s">
        <v>178</v>
      </c>
      <c r="H210" s="76" t="s">
        <v>15</v>
      </c>
      <c r="I210" s="85">
        <v>17.27</v>
      </c>
      <c r="J210" s="74" t="str">
        <f t="shared" si="30"/>
        <v>1 x w</v>
      </c>
      <c r="K210" s="86">
        <f>IF(G210="-","",VLOOKUP(J210,Turnus!$B$2:$D$17,3,FALSE))</f>
        <v>52.178571428571431</v>
      </c>
      <c r="L210" s="87">
        <f t="shared" si="31"/>
        <v>901.12392857142856</v>
      </c>
      <c r="M210" s="88">
        <f t="shared" si="32"/>
        <v>0</v>
      </c>
      <c r="N210" s="89" t="str">
        <f t="shared" si="33"/>
        <v/>
      </c>
      <c r="O210" s="90">
        <f>Leistungswerte!$I$8</f>
        <v>0</v>
      </c>
      <c r="P210" s="90" t="str">
        <f t="shared" si="34"/>
        <v/>
      </c>
      <c r="Q210" s="90" t="str">
        <f t="shared" si="35"/>
        <v/>
      </c>
      <c r="R210" s="90" t="str">
        <f t="shared" si="36"/>
        <v/>
      </c>
      <c r="S210" s="76"/>
    </row>
    <row r="211" spans="2:19" ht="14.25" customHeight="1" x14ac:dyDescent="0.2">
      <c r="B211" s="230" t="s">
        <v>503</v>
      </c>
      <c r="C211" s="77" t="s">
        <v>9</v>
      </c>
      <c r="D211" s="78" t="s">
        <v>125</v>
      </c>
      <c r="E211" s="76" t="s">
        <v>531</v>
      </c>
      <c r="F211" s="77" t="s">
        <v>239</v>
      </c>
      <c r="G211" s="77" t="s">
        <v>178</v>
      </c>
      <c r="H211" s="76" t="s">
        <v>15</v>
      </c>
      <c r="I211" s="85">
        <v>34.340000000000003</v>
      </c>
      <c r="J211" s="74" t="str">
        <f t="shared" si="30"/>
        <v>1 x w</v>
      </c>
      <c r="K211" s="86">
        <f>IF(G211="-","",VLOOKUP(J211,Turnus!$B$2:$D$17,3,FALSE))</f>
        <v>52.178571428571431</v>
      </c>
      <c r="L211" s="87">
        <f t="shared" si="31"/>
        <v>1791.812142857143</v>
      </c>
      <c r="M211" s="88">
        <f t="shared" si="32"/>
        <v>0</v>
      </c>
      <c r="N211" s="89" t="str">
        <f t="shared" si="33"/>
        <v/>
      </c>
      <c r="O211" s="90">
        <f>Leistungswerte!$I$8</f>
        <v>0</v>
      </c>
      <c r="P211" s="90" t="str">
        <f t="shared" si="34"/>
        <v/>
      </c>
      <c r="Q211" s="90" t="str">
        <f t="shared" si="35"/>
        <v/>
      </c>
      <c r="R211" s="90" t="str">
        <f t="shared" si="36"/>
        <v/>
      </c>
      <c r="S211" s="76"/>
    </row>
    <row r="212" spans="2:19" ht="14.25" customHeight="1" x14ac:dyDescent="0.2">
      <c r="B212" s="230" t="s">
        <v>503</v>
      </c>
      <c r="C212" s="77" t="s">
        <v>9</v>
      </c>
      <c r="D212" s="78" t="s">
        <v>507</v>
      </c>
      <c r="E212" s="76" t="s">
        <v>531</v>
      </c>
      <c r="F212" s="77" t="s">
        <v>239</v>
      </c>
      <c r="G212" s="77" t="s">
        <v>178</v>
      </c>
      <c r="H212" s="76" t="s">
        <v>15</v>
      </c>
      <c r="I212" s="85">
        <v>2.64</v>
      </c>
      <c r="J212" s="74" t="str">
        <f t="shared" si="30"/>
        <v>1 x w</v>
      </c>
      <c r="K212" s="86">
        <f>IF(G212="-","",VLOOKUP(J212,Turnus!$B$2:$D$17,3,FALSE))</f>
        <v>52.178571428571431</v>
      </c>
      <c r="L212" s="87">
        <f t="shared" si="31"/>
        <v>137.75142857142859</v>
      </c>
      <c r="M212" s="88">
        <f t="shared" si="32"/>
        <v>0</v>
      </c>
      <c r="N212" s="89" t="str">
        <f t="shared" si="33"/>
        <v/>
      </c>
      <c r="O212" s="90">
        <f>Leistungswerte!$I$8</f>
        <v>0</v>
      </c>
      <c r="P212" s="90" t="str">
        <f t="shared" si="34"/>
        <v/>
      </c>
      <c r="Q212" s="90" t="str">
        <f t="shared" si="35"/>
        <v/>
      </c>
      <c r="R212" s="90" t="str">
        <f t="shared" si="36"/>
        <v/>
      </c>
      <c r="S212" s="76"/>
    </row>
    <row r="213" spans="2:19" ht="14.25" customHeight="1" x14ac:dyDescent="0.2">
      <c r="B213" s="230" t="s">
        <v>503</v>
      </c>
      <c r="C213" s="77" t="s">
        <v>9</v>
      </c>
      <c r="D213" s="78" t="s">
        <v>508</v>
      </c>
      <c r="E213" s="76" t="s">
        <v>531</v>
      </c>
      <c r="F213" s="77" t="s">
        <v>239</v>
      </c>
      <c r="G213" s="77" t="s">
        <v>178</v>
      </c>
      <c r="H213" s="76" t="s">
        <v>15</v>
      </c>
      <c r="I213" s="85">
        <v>5.04</v>
      </c>
      <c r="J213" s="74" t="str">
        <f t="shared" si="30"/>
        <v>1 x w</v>
      </c>
      <c r="K213" s="86">
        <f>IF(G213="-","",VLOOKUP(J213,Turnus!$B$2:$D$17,3,FALSE))</f>
        <v>52.178571428571431</v>
      </c>
      <c r="L213" s="87">
        <f t="shared" si="31"/>
        <v>262.98</v>
      </c>
      <c r="M213" s="88">
        <f t="shared" si="32"/>
        <v>0</v>
      </c>
      <c r="N213" s="89" t="str">
        <f t="shared" si="33"/>
        <v/>
      </c>
      <c r="O213" s="90">
        <f>Leistungswerte!$I$8</f>
        <v>0</v>
      </c>
      <c r="P213" s="90" t="str">
        <f t="shared" si="34"/>
        <v/>
      </c>
      <c r="Q213" s="90" t="str">
        <f t="shared" si="35"/>
        <v/>
      </c>
      <c r="R213" s="90" t="str">
        <f t="shared" si="36"/>
        <v/>
      </c>
      <c r="S213" s="76"/>
    </row>
    <row r="214" spans="2:19" ht="14.25" customHeight="1" x14ac:dyDescent="0.2">
      <c r="B214" s="230" t="s">
        <v>503</v>
      </c>
      <c r="C214" s="77" t="s">
        <v>9</v>
      </c>
      <c r="D214" s="78" t="s">
        <v>64</v>
      </c>
      <c r="E214" s="76" t="s">
        <v>531</v>
      </c>
      <c r="F214" s="77" t="s">
        <v>239</v>
      </c>
      <c r="G214" s="77" t="s">
        <v>178</v>
      </c>
      <c r="H214" s="76" t="s">
        <v>15</v>
      </c>
      <c r="I214" s="85">
        <v>32.299999999999997</v>
      </c>
      <c r="J214" s="74" t="str">
        <f t="shared" si="30"/>
        <v>1 x w</v>
      </c>
      <c r="K214" s="86">
        <f>IF(G214="-","",VLOOKUP(J214,Turnus!$B$2:$D$17,3,FALSE))</f>
        <v>52.178571428571431</v>
      </c>
      <c r="L214" s="87">
        <f t="shared" si="31"/>
        <v>1685.367857142857</v>
      </c>
      <c r="M214" s="88">
        <f t="shared" si="32"/>
        <v>0</v>
      </c>
      <c r="N214" s="89" t="str">
        <f t="shared" si="33"/>
        <v/>
      </c>
      <c r="O214" s="90">
        <f>Leistungswerte!$I$8</f>
        <v>0</v>
      </c>
      <c r="P214" s="90" t="str">
        <f t="shared" si="34"/>
        <v/>
      </c>
      <c r="Q214" s="90" t="str">
        <f t="shared" si="35"/>
        <v/>
      </c>
      <c r="R214" s="90" t="str">
        <f t="shared" si="36"/>
        <v/>
      </c>
      <c r="S214" s="76"/>
    </row>
    <row r="215" spans="2:19" ht="14.25" customHeight="1" x14ac:dyDescent="0.2">
      <c r="B215" s="230" t="s">
        <v>503</v>
      </c>
      <c r="C215" s="77" t="s">
        <v>9</v>
      </c>
      <c r="D215" s="78" t="s">
        <v>509</v>
      </c>
      <c r="E215" s="76" t="s">
        <v>531</v>
      </c>
      <c r="F215" s="77" t="s">
        <v>239</v>
      </c>
      <c r="G215" s="77" t="s">
        <v>178</v>
      </c>
      <c r="H215" s="76" t="s">
        <v>15</v>
      </c>
      <c r="I215" s="85">
        <v>4.29</v>
      </c>
      <c r="J215" s="74" t="str">
        <f t="shared" si="30"/>
        <v>1 x w</v>
      </c>
      <c r="K215" s="86">
        <f>IF(G215="-","",VLOOKUP(J215,Turnus!$B$2:$D$17,3,FALSE))</f>
        <v>52.178571428571431</v>
      </c>
      <c r="L215" s="87">
        <f t="shared" si="31"/>
        <v>223.84607142857143</v>
      </c>
      <c r="M215" s="88">
        <f t="shared" si="32"/>
        <v>0</v>
      </c>
      <c r="N215" s="89" t="str">
        <f t="shared" si="33"/>
        <v/>
      </c>
      <c r="O215" s="90">
        <f>Leistungswerte!$I$8</f>
        <v>0</v>
      </c>
      <c r="P215" s="90" t="str">
        <f t="shared" si="34"/>
        <v/>
      </c>
      <c r="Q215" s="90" t="str">
        <f t="shared" si="35"/>
        <v/>
      </c>
      <c r="R215" s="90" t="str">
        <f t="shared" si="36"/>
        <v/>
      </c>
      <c r="S215" s="76"/>
    </row>
    <row r="216" spans="2:19" ht="14.25" customHeight="1" x14ac:dyDescent="0.2">
      <c r="B216" s="230" t="s">
        <v>503</v>
      </c>
      <c r="C216" s="77" t="s">
        <v>9</v>
      </c>
      <c r="D216" s="78" t="s">
        <v>510</v>
      </c>
      <c r="E216" s="76" t="s">
        <v>531</v>
      </c>
      <c r="F216" s="77" t="s">
        <v>239</v>
      </c>
      <c r="G216" s="77" t="s">
        <v>178</v>
      </c>
      <c r="H216" s="76" t="s">
        <v>15</v>
      </c>
      <c r="I216" s="85">
        <v>8.7750000000000004</v>
      </c>
      <c r="J216" s="74" t="str">
        <f t="shared" si="30"/>
        <v>1 x w</v>
      </c>
      <c r="K216" s="86">
        <f>IF(G216="-","",VLOOKUP(J216,Turnus!$B$2:$D$17,3,FALSE))</f>
        <v>52.178571428571431</v>
      </c>
      <c r="L216" s="87">
        <f t="shared" si="31"/>
        <v>457.86696428571435</v>
      </c>
      <c r="M216" s="88">
        <f t="shared" si="32"/>
        <v>0</v>
      </c>
      <c r="N216" s="89" t="str">
        <f t="shared" si="33"/>
        <v/>
      </c>
      <c r="O216" s="90">
        <f>Leistungswerte!$I$8</f>
        <v>0</v>
      </c>
      <c r="P216" s="90" t="str">
        <f t="shared" si="34"/>
        <v/>
      </c>
      <c r="Q216" s="90" t="str">
        <f t="shared" si="35"/>
        <v/>
      </c>
      <c r="R216" s="90" t="str">
        <f t="shared" si="36"/>
        <v/>
      </c>
      <c r="S216" s="76"/>
    </row>
    <row r="217" spans="2:19" ht="14.25" customHeight="1" x14ac:dyDescent="0.2">
      <c r="B217" s="230" t="s">
        <v>503</v>
      </c>
      <c r="C217" s="77" t="s">
        <v>9</v>
      </c>
      <c r="D217" s="78" t="s">
        <v>511</v>
      </c>
      <c r="E217" s="76" t="s">
        <v>531</v>
      </c>
      <c r="F217" s="77" t="s">
        <v>239</v>
      </c>
      <c r="G217" s="77" t="s">
        <v>178</v>
      </c>
      <c r="H217" s="76" t="s">
        <v>15</v>
      </c>
      <c r="I217" s="85">
        <v>18.559999999999999</v>
      </c>
      <c r="J217" s="74" t="str">
        <f t="shared" si="30"/>
        <v>1 x w</v>
      </c>
      <c r="K217" s="86">
        <f>IF(G217="-","",VLOOKUP(J217,Turnus!$B$2:$D$17,3,FALSE))</f>
        <v>52.178571428571431</v>
      </c>
      <c r="L217" s="87">
        <f t="shared" si="31"/>
        <v>968.43428571428569</v>
      </c>
      <c r="M217" s="88">
        <f t="shared" si="32"/>
        <v>0</v>
      </c>
      <c r="N217" s="89" t="str">
        <f t="shared" si="33"/>
        <v/>
      </c>
      <c r="O217" s="90">
        <f>Leistungswerte!$I$8</f>
        <v>0</v>
      </c>
      <c r="P217" s="90" t="str">
        <f t="shared" si="34"/>
        <v/>
      </c>
      <c r="Q217" s="90" t="str">
        <f t="shared" si="35"/>
        <v/>
      </c>
      <c r="R217" s="90" t="str">
        <f t="shared" si="36"/>
        <v/>
      </c>
      <c r="S217" s="76"/>
    </row>
    <row r="218" spans="2:19" ht="14.25" customHeight="1" x14ac:dyDescent="0.2">
      <c r="B218" s="230" t="s">
        <v>503</v>
      </c>
      <c r="C218" s="77" t="s">
        <v>9</v>
      </c>
      <c r="D218" s="78" t="s">
        <v>65</v>
      </c>
      <c r="E218" s="76" t="s">
        <v>531</v>
      </c>
      <c r="F218" s="77" t="s">
        <v>239</v>
      </c>
      <c r="G218" s="77" t="s">
        <v>178</v>
      </c>
      <c r="H218" s="76" t="s">
        <v>15</v>
      </c>
      <c r="I218" s="85">
        <v>32.299999999999997</v>
      </c>
      <c r="J218" s="74" t="str">
        <f t="shared" si="30"/>
        <v>1 x w</v>
      </c>
      <c r="K218" s="86">
        <f>IF(G218="-","",VLOOKUP(J218,Turnus!$B$2:$D$17,3,FALSE))</f>
        <v>52.178571428571431</v>
      </c>
      <c r="L218" s="87">
        <f t="shared" si="31"/>
        <v>1685.367857142857</v>
      </c>
      <c r="M218" s="88">
        <f t="shared" si="32"/>
        <v>0</v>
      </c>
      <c r="N218" s="89" t="str">
        <f t="shared" si="33"/>
        <v/>
      </c>
      <c r="O218" s="90">
        <f>Leistungswerte!$I$8</f>
        <v>0</v>
      </c>
      <c r="P218" s="90" t="str">
        <f t="shared" si="34"/>
        <v/>
      </c>
      <c r="Q218" s="90" t="str">
        <f t="shared" si="35"/>
        <v/>
      </c>
      <c r="R218" s="90" t="str">
        <f t="shared" si="36"/>
        <v/>
      </c>
      <c r="S218" s="76"/>
    </row>
    <row r="219" spans="2:19" ht="14.25" customHeight="1" x14ac:dyDescent="0.2">
      <c r="B219" s="230" t="s">
        <v>503</v>
      </c>
      <c r="C219" s="77" t="s">
        <v>9</v>
      </c>
      <c r="D219" s="78" t="s">
        <v>66</v>
      </c>
      <c r="E219" s="76" t="s">
        <v>532</v>
      </c>
      <c r="F219" s="77" t="s">
        <v>236</v>
      </c>
      <c r="G219" s="77" t="s">
        <v>411</v>
      </c>
      <c r="H219" s="76" t="s">
        <v>29</v>
      </c>
      <c r="I219" s="85">
        <v>16.625</v>
      </c>
      <c r="J219" s="74" t="str">
        <f t="shared" si="30"/>
        <v>1 x w</v>
      </c>
      <c r="K219" s="86">
        <f>IF(G219="-","",VLOOKUP(J219,Turnus!$B$2:$D$17,3,FALSE))</f>
        <v>52.178571428571431</v>
      </c>
      <c r="L219" s="87">
        <f t="shared" si="31"/>
        <v>867.46875</v>
      </c>
      <c r="M219" s="88">
        <f t="shared" si="32"/>
        <v>0</v>
      </c>
      <c r="N219" s="89" t="str">
        <f t="shared" si="33"/>
        <v/>
      </c>
      <c r="O219" s="90">
        <f>Leistungswerte!$I$8</f>
        <v>0</v>
      </c>
      <c r="P219" s="90" t="str">
        <f t="shared" si="34"/>
        <v/>
      </c>
      <c r="Q219" s="90" t="str">
        <f t="shared" si="35"/>
        <v/>
      </c>
      <c r="R219" s="90" t="str">
        <f t="shared" si="36"/>
        <v/>
      </c>
      <c r="S219" s="76"/>
    </row>
    <row r="220" spans="2:19" ht="14.25" customHeight="1" x14ac:dyDescent="0.2">
      <c r="B220" s="230" t="s">
        <v>503</v>
      </c>
      <c r="C220" s="77" t="s">
        <v>9</v>
      </c>
      <c r="D220" s="78" t="s">
        <v>67</v>
      </c>
      <c r="E220" s="76" t="s">
        <v>17</v>
      </c>
      <c r="F220" s="74" t="s">
        <v>238</v>
      </c>
      <c r="G220" s="74" t="s">
        <v>174</v>
      </c>
      <c r="H220" s="76" t="s">
        <v>12</v>
      </c>
      <c r="I220" s="85">
        <v>64.680000000000007</v>
      </c>
      <c r="J220" s="74" t="str">
        <f t="shared" si="30"/>
        <v>2,5 x w</v>
      </c>
      <c r="K220" s="86">
        <f>IF(G220="-","",VLOOKUP(J220,Turnus!$B$2:$D$17,3,FALSE))</f>
        <v>130.44642857142858</v>
      </c>
      <c r="L220" s="87">
        <f t="shared" si="31"/>
        <v>8437.2750000000015</v>
      </c>
      <c r="M220" s="88">
        <f t="shared" si="32"/>
        <v>0</v>
      </c>
      <c r="N220" s="89" t="str">
        <f t="shared" si="33"/>
        <v/>
      </c>
      <c r="O220" s="90">
        <f>Leistungswerte!$I$8</f>
        <v>0</v>
      </c>
      <c r="P220" s="90" t="str">
        <f t="shared" si="34"/>
        <v/>
      </c>
      <c r="Q220" s="90" t="str">
        <f t="shared" si="35"/>
        <v/>
      </c>
      <c r="R220" s="90" t="str">
        <f t="shared" si="36"/>
        <v/>
      </c>
      <c r="S220" s="76"/>
    </row>
    <row r="221" spans="2:19" ht="14.25" customHeight="1" x14ac:dyDescent="0.2">
      <c r="B221" s="230" t="s">
        <v>503</v>
      </c>
      <c r="C221" s="77" t="s">
        <v>9</v>
      </c>
      <c r="D221" s="78" t="s">
        <v>471</v>
      </c>
      <c r="E221" s="76" t="s">
        <v>23</v>
      </c>
      <c r="F221" s="77" t="s">
        <v>242</v>
      </c>
      <c r="G221" s="77" t="s">
        <v>24</v>
      </c>
      <c r="H221" s="76" t="s">
        <v>12</v>
      </c>
      <c r="I221" s="85">
        <v>8.0500000000000007</v>
      </c>
      <c r="J221" s="74" t="str">
        <f t="shared" si="30"/>
        <v>1 x m</v>
      </c>
      <c r="K221" s="86">
        <f>IF(G221="-","",VLOOKUP(J221,Turnus!$B$2:$D$17,3,FALSE))</f>
        <v>12</v>
      </c>
      <c r="L221" s="87">
        <f t="shared" si="31"/>
        <v>96.600000000000009</v>
      </c>
      <c r="M221" s="88">
        <f t="shared" si="32"/>
        <v>0</v>
      </c>
      <c r="N221" s="89" t="str">
        <f t="shared" si="33"/>
        <v/>
      </c>
      <c r="O221" s="90">
        <f>Leistungswerte!$I$8</f>
        <v>0</v>
      </c>
      <c r="P221" s="90" t="str">
        <f t="shared" si="34"/>
        <v/>
      </c>
      <c r="Q221" s="90" t="str">
        <f t="shared" si="35"/>
        <v/>
      </c>
      <c r="R221" s="90" t="str">
        <f t="shared" si="36"/>
        <v/>
      </c>
      <c r="S221" s="76"/>
    </row>
    <row r="222" spans="2:19" ht="14.25" customHeight="1" x14ac:dyDescent="0.2">
      <c r="B222" s="230" t="s">
        <v>503</v>
      </c>
      <c r="C222" s="77" t="s">
        <v>9</v>
      </c>
      <c r="D222" s="78" t="s">
        <v>127</v>
      </c>
      <c r="E222" s="76" t="s">
        <v>532</v>
      </c>
      <c r="F222" s="77" t="s">
        <v>236</v>
      </c>
      <c r="G222" s="77" t="s">
        <v>411</v>
      </c>
      <c r="H222" s="76" t="s">
        <v>29</v>
      </c>
      <c r="I222" s="85">
        <v>15.675000000000001</v>
      </c>
      <c r="J222" s="74" t="str">
        <f t="shared" si="30"/>
        <v>1 x w</v>
      </c>
      <c r="K222" s="86">
        <f>IF(G222="-","",VLOOKUP(J222,Turnus!$B$2:$D$17,3,FALSE))</f>
        <v>52.178571428571431</v>
      </c>
      <c r="L222" s="87">
        <f t="shared" si="31"/>
        <v>817.89910714285725</v>
      </c>
      <c r="M222" s="88">
        <f t="shared" si="32"/>
        <v>0</v>
      </c>
      <c r="N222" s="89" t="str">
        <f t="shared" si="33"/>
        <v/>
      </c>
      <c r="O222" s="90">
        <f>Leistungswerte!$I$8</f>
        <v>0</v>
      </c>
      <c r="P222" s="90" t="str">
        <f t="shared" si="34"/>
        <v/>
      </c>
      <c r="Q222" s="90" t="str">
        <f t="shared" si="35"/>
        <v/>
      </c>
      <c r="R222" s="90" t="str">
        <f t="shared" si="36"/>
        <v/>
      </c>
      <c r="S222" s="76"/>
    </row>
    <row r="223" spans="2:19" ht="14.25" customHeight="1" x14ac:dyDescent="0.2">
      <c r="B223" s="230" t="s">
        <v>503</v>
      </c>
      <c r="C223" s="77" t="s">
        <v>9</v>
      </c>
      <c r="D223" s="78" t="s">
        <v>128</v>
      </c>
      <c r="E223" s="76" t="s">
        <v>531</v>
      </c>
      <c r="F223" s="77" t="s">
        <v>239</v>
      </c>
      <c r="G223" s="77" t="s">
        <v>178</v>
      </c>
      <c r="H223" s="76" t="s">
        <v>15</v>
      </c>
      <c r="I223" s="85">
        <v>15.675000000000001</v>
      </c>
      <c r="J223" s="74" t="str">
        <f t="shared" si="30"/>
        <v>1 x w</v>
      </c>
      <c r="K223" s="86">
        <f>IF(G223="-","",VLOOKUP(J223,Turnus!$B$2:$D$17,3,FALSE))</f>
        <v>52.178571428571431</v>
      </c>
      <c r="L223" s="87">
        <f t="shared" si="31"/>
        <v>817.89910714285725</v>
      </c>
      <c r="M223" s="88">
        <f t="shared" si="32"/>
        <v>0</v>
      </c>
      <c r="N223" s="89" t="str">
        <f t="shared" si="33"/>
        <v/>
      </c>
      <c r="O223" s="90">
        <f>Leistungswerte!$I$8</f>
        <v>0</v>
      </c>
      <c r="P223" s="90" t="str">
        <f t="shared" si="34"/>
        <v/>
      </c>
      <c r="Q223" s="90" t="str">
        <f t="shared" si="35"/>
        <v/>
      </c>
      <c r="R223" s="90" t="str">
        <f t="shared" si="36"/>
        <v/>
      </c>
      <c r="S223" s="76"/>
    </row>
    <row r="224" spans="2:19" ht="14.25" customHeight="1" x14ac:dyDescent="0.2">
      <c r="B224" s="230" t="s">
        <v>503</v>
      </c>
      <c r="C224" s="77" t="s">
        <v>9</v>
      </c>
      <c r="D224" s="78" t="s">
        <v>131</v>
      </c>
      <c r="E224" s="76" t="s">
        <v>532</v>
      </c>
      <c r="F224" s="77" t="s">
        <v>236</v>
      </c>
      <c r="G224" s="77" t="s">
        <v>411</v>
      </c>
      <c r="H224" s="76" t="s">
        <v>29</v>
      </c>
      <c r="I224" s="85">
        <v>20.9</v>
      </c>
      <c r="J224" s="74" t="str">
        <f t="shared" si="30"/>
        <v>1 x w</v>
      </c>
      <c r="K224" s="86">
        <f>IF(G224="-","",VLOOKUP(J224,Turnus!$B$2:$D$17,3,FALSE))</f>
        <v>52.178571428571431</v>
      </c>
      <c r="L224" s="87">
        <f t="shared" si="31"/>
        <v>1090.5321428571428</v>
      </c>
      <c r="M224" s="88">
        <f t="shared" si="32"/>
        <v>0</v>
      </c>
      <c r="N224" s="89" t="str">
        <f t="shared" si="33"/>
        <v/>
      </c>
      <c r="O224" s="90">
        <f>Leistungswerte!$I$8</f>
        <v>0</v>
      </c>
      <c r="P224" s="90" t="str">
        <f t="shared" si="34"/>
        <v/>
      </c>
      <c r="Q224" s="90" t="str">
        <f t="shared" si="35"/>
        <v/>
      </c>
      <c r="R224" s="90" t="str">
        <f t="shared" si="36"/>
        <v/>
      </c>
      <c r="S224" s="76"/>
    </row>
    <row r="225" spans="2:19" ht="14.25" customHeight="1" x14ac:dyDescent="0.2">
      <c r="B225" s="230" t="s">
        <v>503</v>
      </c>
      <c r="C225" s="77" t="s">
        <v>9</v>
      </c>
      <c r="D225" s="78" t="s">
        <v>512</v>
      </c>
      <c r="E225" s="76" t="s">
        <v>531</v>
      </c>
      <c r="F225" s="77" t="s">
        <v>239</v>
      </c>
      <c r="G225" s="77" t="s">
        <v>178</v>
      </c>
      <c r="H225" s="76" t="s">
        <v>15</v>
      </c>
      <c r="I225" s="85">
        <v>46.168999999999997</v>
      </c>
      <c r="J225" s="74" t="str">
        <f t="shared" si="30"/>
        <v>1 x w</v>
      </c>
      <c r="K225" s="86">
        <f>IF(G225="-","",VLOOKUP(J225,Turnus!$B$2:$D$17,3,FALSE))</f>
        <v>52.178571428571431</v>
      </c>
      <c r="L225" s="87">
        <f t="shared" si="31"/>
        <v>2409.032464285714</v>
      </c>
      <c r="M225" s="88">
        <f t="shared" si="32"/>
        <v>0</v>
      </c>
      <c r="N225" s="89" t="str">
        <f t="shared" si="33"/>
        <v/>
      </c>
      <c r="O225" s="90">
        <f>Leistungswerte!$I$8</f>
        <v>0</v>
      </c>
      <c r="P225" s="90" t="str">
        <f t="shared" si="34"/>
        <v/>
      </c>
      <c r="Q225" s="90" t="str">
        <f t="shared" si="35"/>
        <v/>
      </c>
      <c r="R225" s="90" t="str">
        <f t="shared" si="36"/>
        <v/>
      </c>
      <c r="S225" s="76"/>
    </row>
    <row r="226" spans="2:19" ht="14.25" customHeight="1" x14ac:dyDescent="0.2">
      <c r="B226" s="230" t="s">
        <v>503</v>
      </c>
      <c r="C226" s="77" t="s">
        <v>9</v>
      </c>
      <c r="D226" s="78" t="s">
        <v>488</v>
      </c>
      <c r="E226" s="76" t="s">
        <v>531</v>
      </c>
      <c r="F226" s="77" t="s">
        <v>239</v>
      </c>
      <c r="G226" s="77" t="s">
        <v>178</v>
      </c>
      <c r="H226" s="76" t="s">
        <v>15</v>
      </c>
      <c r="I226" s="85">
        <v>35.1</v>
      </c>
      <c r="J226" s="74" t="str">
        <f t="shared" si="30"/>
        <v>1 x w</v>
      </c>
      <c r="K226" s="86">
        <f>IF(G226="-","",VLOOKUP(J226,Turnus!$B$2:$D$17,3,FALSE))</f>
        <v>52.178571428571431</v>
      </c>
      <c r="L226" s="87">
        <f t="shared" si="31"/>
        <v>1831.4678571428574</v>
      </c>
      <c r="M226" s="88">
        <f t="shared" si="32"/>
        <v>0</v>
      </c>
      <c r="N226" s="89" t="str">
        <f t="shared" si="33"/>
        <v/>
      </c>
      <c r="O226" s="90">
        <f>Leistungswerte!$I$8</f>
        <v>0</v>
      </c>
      <c r="P226" s="90" t="str">
        <f t="shared" si="34"/>
        <v/>
      </c>
      <c r="Q226" s="90" t="str">
        <f t="shared" si="35"/>
        <v/>
      </c>
      <c r="R226" s="90" t="str">
        <f t="shared" si="36"/>
        <v/>
      </c>
      <c r="S226" s="76"/>
    </row>
    <row r="227" spans="2:19" ht="14.25" customHeight="1" x14ac:dyDescent="0.2">
      <c r="B227" s="230" t="s">
        <v>503</v>
      </c>
      <c r="C227" s="77" t="s">
        <v>9</v>
      </c>
      <c r="D227" s="78" t="s">
        <v>513</v>
      </c>
      <c r="E227" s="76" t="s">
        <v>531</v>
      </c>
      <c r="F227" s="77" t="s">
        <v>239</v>
      </c>
      <c r="G227" s="77" t="s">
        <v>178</v>
      </c>
      <c r="H227" s="76" t="s">
        <v>15</v>
      </c>
      <c r="I227" s="85">
        <v>23.1</v>
      </c>
      <c r="J227" s="74" t="str">
        <f t="shared" si="30"/>
        <v>1 x w</v>
      </c>
      <c r="K227" s="86">
        <f>IF(G227="-","",VLOOKUP(J227,Turnus!$B$2:$D$17,3,FALSE))</f>
        <v>52.178571428571431</v>
      </c>
      <c r="L227" s="87">
        <f t="shared" si="31"/>
        <v>1205.325</v>
      </c>
      <c r="M227" s="88">
        <f t="shared" si="32"/>
        <v>0</v>
      </c>
      <c r="N227" s="89" t="str">
        <f t="shared" si="33"/>
        <v/>
      </c>
      <c r="O227" s="90">
        <f>Leistungswerte!$I$8</f>
        <v>0</v>
      </c>
      <c r="P227" s="90" t="str">
        <f t="shared" si="34"/>
        <v/>
      </c>
      <c r="Q227" s="90" t="str">
        <f t="shared" si="35"/>
        <v/>
      </c>
      <c r="R227" s="90" t="str">
        <f t="shared" si="36"/>
        <v/>
      </c>
      <c r="S227" s="76"/>
    </row>
    <row r="228" spans="2:19" ht="14.25" customHeight="1" x14ac:dyDescent="0.2">
      <c r="B228" s="230" t="s">
        <v>503</v>
      </c>
      <c r="C228" s="77" t="s">
        <v>9</v>
      </c>
      <c r="D228" s="78" t="s">
        <v>514</v>
      </c>
      <c r="E228" s="76" t="s">
        <v>531</v>
      </c>
      <c r="F228" s="77" t="s">
        <v>239</v>
      </c>
      <c r="G228" s="77" t="s">
        <v>178</v>
      </c>
      <c r="H228" s="76" t="s">
        <v>15</v>
      </c>
      <c r="I228" s="85">
        <v>2.62</v>
      </c>
      <c r="J228" s="74" t="str">
        <f t="shared" si="30"/>
        <v>1 x w</v>
      </c>
      <c r="K228" s="86">
        <f>IF(G228="-","",VLOOKUP(J228,Turnus!$B$2:$D$17,3,FALSE))</f>
        <v>52.178571428571431</v>
      </c>
      <c r="L228" s="87">
        <f t="shared" si="31"/>
        <v>136.70785714285716</v>
      </c>
      <c r="M228" s="88">
        <f t="shared" si="32"/>
        <v>0</v>
      </c>
      <c r="N228" s="89" t="str">
        <f t="shared" si="33"/>
        <v/>
      </c>
      <c r="O228" s="90">
        <f>Leistungswerte!$I$8</f>
        <v>0</v>
      </c>
      <c r="P228" s="90" t="str">
        <f t="shared" si="34"/>
        <v/>
      </c>
      <c r="Q228" s="90" t="str">
        <f t="shared" si="35"/>
        <v/>
      </c>
      <c r="R228" s="90" t="str">
        <f t="shared" si="36"/>
        <v/>
      </c>
      <c r="S228" s="76"/>
    </row>
    <row r="229" spans="2:19" ht="14.25" customHeight="1" x14ac:dyDescent="0.2">
      <c r="B229" s="230" t="s">
        <v>503</v>
      </c>
      <c r="C229" s="77" t="s">
        <v>9</v>
      </c>
      <c r="D229" s="78" t="s">
        <v>515</v>
      </c>
      <c r="E229" s="76" t="s">
        <v>531</v>
      </c>
      <c r="F229" s="77" t="s">
        <v>239</v>
      </c>
      <c r="G229" s="77" t="s">
        <v>178</v>
      </c>
      <c r="H229" s="76" t="s">
        <v>15</v>
      </c>
      <c r="I229" s="85">
        <v>19.28</v>
      </c>
      <c r="J229" s="74" t="str">
        <f t="shared" si="30"/>
        <v>1 x w</v>
      </c>
      <c r="K229" s="86">
        <f>IF(G229="-","",VLOOKUP(J229,Turnus!$B$2:$D$17,3,FALSE))</f>
        <v>52.178571428571431</v>
      </c>
      <c r="L229" s="87">
        <f t="shared" si="31"/>
        <v>1006.0028571428572</v>
      </c>
      <c r="M229" s="88">
        <f t="shared" si="32"/>
        <v>0</v>
      </c>
      <c r="N229" s="89" t="str">
        <f t="shared" si="33"/>
        <v/>
      </c>
      <c r="O229" s="90">
        <f>Leistungswerte!$I$8</f>
        <v>0</v>
      </c>
      <c r="P229" s="90" t="str">
        <f t="shared" si="34"/>
        <v/>
      </c>
      <c r="Q229" s="90" t="str">
        <f t="shared" si="35"/>
        <v/>
      </c>
      <c r="R229" s="90" t="str">
        <f t="shared" si="36"/>
        <v/>
      </c>
      <c r="S229" s="76"/>
    </row>
    <row r="230" spans="2:19" ht="14.25" customHeight="1" x14ac:dyDescent="0.2">
      <c r="B230" s="230" t="s">
        <v>503</v>
      </c>
      <c r="C230" s="77" t="s">
        <v>9</v>
      </c>
      <c r="D230" s="78" t="s">
        <v>516</v>
      </c>
      <c r="E230" s="76" t="s">
        <v>531</v>
      </c>
      <c r="F230" s="77" t="s">
        <v>239</v>
      </c>
      <c r="G230" s="77" t="s">
        <v>178</v>
      </c>
      <c r="H230" s="76" t="s">
        <v>15</v>
      </c>
      <c r="I230" s="85">
        <v>9.41</v>
      </c>
      <c r="J230" s="74" t="str">
        <f t="shared" si="30"/>
        <v>1 x w</v>
      </c>
      <c r="K230" s="86">
        <f>IF(G230="-","",VLOOKUP(J230,Turnus!$B$2:$D$17,3,FALSE))</f>
        <v>52.178571428571431</v>
      </c>
      <c r="L230" s="87">
        <f t="shared" si="31"/>
        <v>491.00035714285718</v>
      </c>
      <c r="M230" s="88">
        <f t="shared" si="32"/>
        <v>0</v>
      </c>
      <c r="N230" s="89" t="str">
        <f t="shared" si="33"/>
        <v/>
      </c>
      <c r="O230" s="90">
        <f>Leistungswerte!$I$8</f>
        <v>0</v>
      </c>
      <c r="P230" s="90" t="str">
        <f t="shared" si="34"/>
        <v/>
      </c>
      <c r="Q230" s="90" t="str">
        <f t="shared" si="35"/>
        <v/>
      </c>
      <c r="R230" s="90" t="str">
        <f t="shared" si="36"/>
        <v/>
      </c>
      <c r="S230" s="76"/>
    </row>
    <row r="231" spans="2:19" ht="14.25" customHeight="1" x14ac:dyDescent="0.2">
      <c r="B231" s="230" t="s">
        <v>503</v>
      </c>
      <c r="C231" s="77" t="s">
        <v>27</v>
      </c>
      <c r="D231" s="78" t="s">
        <v>109</v>
      </c>
      <c r="E231" s="76" t="s">
        <v>11</v>
      </c>
      <c r="F231" s="77" t="s">
        <v>240</v>
      </c>
      <c r="G231" s="77" t="s">
        <v>177</v>
      </c>
      <c r="H231" s="76" t="s">
        <v>15</v>
      </c>
      <c r="I231" s="85">
        <v>27.64</v>
      </c>
      <c r="J231" s="74" t="str">
        <f t="shared" si="30"/>
        <v>2,5 x w</v>
      </c>
      <c r="K231" s="86">
        <f>IF(G231="-","",VLOOKUP(J231,Turnus!$B$2:$D$17,3,FALSE))</f>
        <v>130.44642857142858</v>
      </c>
      <c r="L231" s="87">
        <f t="shared" si="31"/>
        <v>3605.5392857142861</v>
      </c>
      <c r="M231" s="88">
        <f t="shared" si="32"/>
        <v>0</v>
      </c>
      <c r="N231" s="89" t="str">
        <f t="shared" si="33"/>
        <v/>
      </c>
      <c r="O231" s="90">
        <f>Leistungswerte!$I$8</f>
        <v>0</v>
      </c>
      <c r="P231" s="90" t="str">
        <f t="shared" si="34"/>
        <v/>
      </c>
      <c r="Q231" s="90" t="str">
        <f t="shared" si="35"/>
        <v/>
      </c>
      <c r="R231" s="90" t="str">
        <f t="shared" si="36"/>
        <v/>
      </c>
      <c r="S231" s="76"/>
    </row>
    <row r="232" spans="2:19" ht="14.25" customHeight="1" x14ac:dyDescent="0.2">
      <c r="B232" s="230" t="s">
        <v>503</v>
      </c>
      <c r="C232" s="77" t="s">
        <v>27</v>
      </c>
      <c r="D232" s="78" t="s">
        <v>69</v>
      </c>
      <c r="E232" s="76" t="s">
        <v>17</v>
      </c>
      <c r="F232" s="77" t="s">
        <v>238</v>
      </c>
      <c r="G232" s="77" t="s">
        <v>174</v>
      </c>
      <c r="H232" s="76" t="s">
        <v>12</v>
      </c>
      <c r="I232" s="85">
        <v>57.48</v>
      </c>
      <c r="J232" s="74" t="str">
        <f t="shared" si="30"/>
        <v>2,5 x w</v>
      </c>
      <c r="K232" s="86">
        <f>IF(G232="-","",VLOOKUP(J232,Turnus!$B$2:$D$17,3,FALSE))</f>
        <v>130.44642857142858</v>
      </c>
      <c r="L232" s="87">
        <f t="shared" si="31"/>
        <v>7498.0607142857143</v>
      </c>
      <c r="M232" s="88">
        <f t="shared" si="32"/>
        <v>0</v>
      </c>
      <c r="N232" s="89" t="str">
        <f t="shared" si="33"/>
        <v/>
      </c>
      <c r="O232" s="90">
        <f>Leistungswerte!$I$8</f>
        <v>0</v>
      </c>
      <c r="P232" s="90" t="str">
        <f t="shared" si="34"/>
        <v/>
      </c>
      <c r="Q232" s="90" t="str">
        <f t="shared" si="35"/>
        <v/>
      </c>
      <c r="R232" s="90" t="str">
        <f t="shared" si="36"/>
        <v/>
      </c>
      <c r="S232" s="76"/>
    </row>
    <row r="233" spans="2:19" ht="14.25" customHeight="1" x14ac:dyDescent="0.2">
      <c r="B233" s="230" t="s">
        <v>503</v>
      </c>
      <c r="C233" s="77" t="s">
        <v>27</v>
      </c>
      <c r="D233" s="78" t="s">
        <v>70</v>
      </c>
      <c r="E233" s="76" t="s">
        <v>25</v>
      </c>
      <c r="F233" s="77" t="s">
        <v>402</v>
      </c>
      <c r="G233" s="77" t="s">
        <v>26</v>
      </c>
      <c r="H233" s="76" t="s">
        <v>29</v>
      </c>
      <c r="I233" s="85">
        <v>43.55</v>
      </c>
      <c r="J233" s="74" t="str">
        <f t="shared" si="30"/>
        <v>2,5 x w*</v>
      </c>
      <c r="K233" s="86">
        <f>IF(G233="-","",VLOOKUP(J233,Turnus!$B$2:$D$17,3,FALSE))</f>
        <v>112.44642857142858</v>
      </c>
      <c r="L233" s="87">
        <f t="shared" si="31"/>
        <v>4897.0419642857141</v>
      </c>
      <c r="M233" s="88">
        <f t="shared" si="32"/>
        <v>0</v>
      </c>
      <c r="N233" s="89" t="str">
        <f t="shared" si="33"/>
        <v/>
      </c>
      <c r="O233" s="90">
        <f>Leistungswerte!$I$8</f>
        <v>0</v>
      </c>
      <c r="P233" s="90" t="str">
        <f t="shared" si="34"/>
        <v/>
      </c>
      <c r="Q233" s="90" t="str">
        <f t="shared" si="35"/>
        <v/>
      </c>
      <c r="R233" s="90" t="str">
        <f t="shared" si="36"/>
        <v/>
      </c>
      <c r="S233" s="76"/>
    </row>
    <row r="234" spans="2:19" ht="14.25" customHeight="1" x14ac:dyDescent="0.2">
      <c r="B234" s="230" t="s">
        <v>503</v>
      </c>
      <c r="C234" s="77" t="s">
        <v>27</v>
      </c>
      <c r="D234" s="78" t="s">
        <v>72</v>
      </c>
      <c r="E234" s="76" t="s">
        <v>533</v>
      </c>
      <c r="F234" s="77" t="s">
        <v>408</v>
      </c>
      <c r="G234" s="77" t="s">
        <v>411</v>
      </c>
      <c r="H234" s="76" t="s">
        <v>29</v>
      </c>
      <c r="I234" s="85">
        <v>22.612500000000001</v>
      </c>
      <c r="J234" s="74" t="str">
        <f t="shared" si="30"/>
        <v>1 x w</v>
      </c>
      <c r="K234" s="86">
        <f>IF(G234="-","",VLOOKUP(J234,Turnus!$B$2:$D$17,3,FALSE))</f>
        <v>52.178571428571431</v>
      </c>
      <c r="L234" s="87">
        <f t="shared" si="31"/>
        <v>1179.8879464285715</v>
      </c>
      <c r="M234" s="88">
        <f t="shared" si="32"/>
        <v>0</v>
      </c>
      <c r="N234" s="89" t="str">
        <f t="shared" si="33"/>
        <v/>
      </c>
      <c r="O234" s="90">
        <f>Leistungswerte!$I$8</f>
        <v>0</v>
      </c>
      <c r="P234" s="90" t="str">
        <f t="shared" si="34"/>
        <v/>
      </c>
      <c r="Q234" s="90" t="str">
        <f t="shared" si="35"/>
        <v/>
      </c>
      <c r="R234" s="90" t="str">
        <f t="shared" si="36"/>
        <v/>
      </c>
      <c r="S234" s="76"/>
    </row>
    <row r="235" spans="2:19" ht="14.25" customHeight="1" x14ac:dyDescent="0.2">
      <c r="B235" s="230" t="s">
        <v>503</v>
      </c>
      <c r="C235" s="77" t="s">
        <v>27</v>
      </c>
      <c r="D235" s="78" t="s">
        <v>73</v>
      </c>
      <c r="E235" s="76" t="s">
        <v>25</v>
      </c>
      <c r="F235" s="77" t="s">
        <v>402</v>
      </c>
      <c r="G235" s="77" t="s">
        <v>26</v>
      </c>
      <c r="H235" s="76" t="s">
        <v>29</v>
      </c>
      <c r="I235" s="85">
        <v>69.525000000000006</v>
      </c>
      <c r="J235" s="74" t="str">
        <f t="shared" si="30"/>
        <v>2,5 x w*</v>
      </c>
      <c r="K235" s="86">
        <f>IF(G235="-","",VLOOKUP(J235,Turnus!$B$2:$D$17,3,FALSE))</f>
        <v>112.44642857142858</v>
      </c>
      <c r="L235" s="87">
        <f t="shared" si="31"/>
        <v>7817.8379464285726</v>
      </c>
      <c r="M235" s="88">
        <f t="shared" si="32"/>
        <v>0</v>
      </c>
      <c r="N235" s="89" t="str">
        <f t="shared" si="33"/>
        <v/>
      </c>
      <c r="O235" s="90">
        <f>Leistungswerte!$I$8</f>
        <v>0</v>
      </c>
      <c r="P235" s="90" t="str">
        <f t="shared" si="34"/>
        <v/>
      </c>
      <c r="Q235" s="90" t="str">
        <f t="shared" si="35"/>
        <v/>
      </c>
      <c r="R235" s="90" t="str">
        <f t="shared" si="36"/>
        <v/>
      </c>
      <c r="S235" s="76"/>
    </row>
    <row r="236" spans="2:19" ht="14.25" customHeight="1" x14ac:dyDescent="0.2">
      <c r="B236" s="230" t="s">
        <v>503</v>
      </c>
      <c r="C236" s="77" t="s">
        <v>27</v>
      </c>
      <c r="D236" s="78" t="s">
        <v>74</v>
      </c>
      <c r="E236" s="76" t="s">
        <v>17</v>
      </c>
      <c r="F236" s="77" t="s">
        <v>238</v>
      </c>
      <c r="G236" s="77" t="s">
        <v>174</v>
      </c>
      <c r="H236" s="76" t="s">
        <v>12</v>
      </c>
      <c r="I236" s="85">
        <v>18.899999999999999</v>
      </c>
      <c r="J236" s="74" t="str">
        <f t="shared" si="30"/>
        <v>2,5 x w</v>
      </c>
      <c r="K236" s="86">
        <f>IF(G236="-","",VLOOKUP(J236,Turnus!$B$2:$D$17,3,FALSE))</f>
        <v>130.44642857142858</v>
      </c>
      <c r="L236" s="87">
        <f t="shared" si="31"/>
        <v>2465.4375</v>
      </c>
      <c r="M236" s="88">
        <f t="shared" si="32"/>
        <v>0</v>
      </c>
      <c r="N236" s="89" t="str">
        <f t="shared" si="33"/>
        <v/>
      </c>
      <c r="O236" s="90">
        <f>Leistungswerte!$I$8</f>
        <v>0</v>
      </c>
      <c r="P236" s="90" t="str">
        <f t="shared" si="34"/>
        <v/>
      </c>
      <c r="Q236" s="90" t="str">
        <f t="shared" si="35"/>
        <v/>
      </c>
      <c r="R236" s="90" t="str">
        <f t="shared" si="36"/>
        <v/>
      </c>
      <c r="S236" s="76"/>
    </row>
    <row r="237" spans="2:19" ht="14.25" customHeight="1" x14ac:dyDescent="0.2">
      <c r="B237" s="230" t="s">
        <v>503</v>
      </c>
      <c r="C237" s="77" t="s">
        <v>27</v>
      </c>
      <c r="D237" s="78" t="s">
        <v>75</v>
      </c>
      <c r="E237" s="76" t="s">
        <v>532</v>
      </c>
      <c r="F237" s="77" t="s">
        <v>236</v>
      </c>
      <c r="G237" s="77" t="s">
        <v>411</v>
      </c>
      <c r="H237" s="76" t="s">
        <v>29</v>
      </c>
      <c r="I237" s="85">
        <v>23.987500000000001</v>
      </c>
      <c r="J237" s="74" t="str">
        <f t="shared" si="30"/>
        <v>1 x w</v>
      </c>
      <c r="K237" s="86">
        <f>IF(G237="-","",VLOOKUP(J237,Turnus!$B$2:$D$17,3,FALSE))</f>
        <v>52.178571428571431</v>
      </c>
      <c r="L237" s="87">
        <f t="shared" si="31"/>
        <v>1251.6334821428572</v>
      </c>
      <c r="M237" s="88">
        <f t="shared" si="32"/>
        <v>0</v>
      </c>
      <c r="N237" s="89" t="str">
        <f t="shared" si="33"/>
        <v/>
      </c>
      <c r="O237" s="90">
        <f>Leistungswerte!$I$8</f>
        <v>0</v>
      </c>
      <c r="P237" s="90" t="str">
        <f t="shared" si="34"/>
        <v/>
      </c>
      <c r="Q237" s="90" t="str">
        <f t="shared" si="35"/>
        <v/>
      </c>
      <c r="R237" s="90" t="str">
        <f t="shared" si="36"/>
        <v/>
      </c>
      <c r="S237" s="76"/>
    </row>
    <row r="238" spans="2:19" ht="14.25" customHeight="1" x14ac:dyDescent="0.2">
      <c r="B238" s="230" t="s">
        <v>503</v>
      </c>
      <c r="C238" s="77" t="s">
        <v>27</v>
      </c>
      <c r="D238" s="78" t="s">
        <v>76</v>
      </c>
      <c r="E238" s="76" t="s">
        <v>532</v>
      </c>
      <c r="F238" s="77" t="s">
        <v>236</v>
      </c>
      <c r="G238" s="77" t="s">
        <v>411</v>
      </c>
      <c r="H238" s="76" t="s">
        <v>29</v>
      </c>
      <c r="I238" s="85">
        <v>24.279299999999999</v>
      </c>
      <c r="J238" s="74" t="str">
        <f t="shared" si="30"/>
        <v>1 x w</v>
      </c>
      <c r="K238" s="86">
        <f>IF(G238="-","",VLOOKUP(J238,Turnus!$B$2:$D$17,3,FALSE))</f>
        <v>52.178571428571431</v>
      </c>
      <c r="L238" s="87">
        <f t="shared" si="31"/>
        <v>1266.8591892857144</v>
      </c>
      <c r="M238" s="88">
        <f t="shared" si="32"/>
        <v>0</v>
      </c>
      <c r="N238" s="89" t="str">
        <f t="shared" si="33"/>
        <v/>
      </c>
      <c r="O238" s="90">
        <f>Leistungswerte!$I$8</f>
        <v>0</v>
      </c>
      <c r="P238" s="90" t="str">
        <f t="shared" si="34"/>
        <v/>
      </c>
      <c r="Q238" s="90" t="str">
        <f t="shared" si="35"/>
        <v/>
      </c>
      <c r="R238" s="90" t="str">
        <f t="shared" si="36"/>
        <v/>
      </c>
      <c r="S238" s="76"/>
    </row>
    <row r="239" spans="2:19" ht="14.25" customHeight="1" x14ac:dyDescent="0.2">
      <c r="B239" s="230" t="s">
        <v>503</v>
      </c>
      <c r="C239" s="77" t="s">
        <v>27</v>
      </c>
      <c r="D239" s="78" t="s">
        <v>77</v>
      </c>
      <c r="E239" s="76" t="s">
        <v>532</v>
      </c>
      <c r="F239" s="77" t="s">
        <v>236</v>
      </c>
      <c r="G239" s="77" t="s">
        <v>411</v>
      </c>
      <c r="H239" s="76" t="s">
        <v>29</v>
      </c>
      <c r="I239" s="85">
        <v>15.9125</v>
      </c>
      <c r="J239" s="74" t="str">
        <f t="shared" si="30"/>
        <v>1 x w</v>
      </c>
      <c r="K239" s="86">
        <f>IF(G239="-","",VLOOKUP(J239,Turnus!$B$2:$D$17,3,FALSE))</f>
        <v>52.178571428571431</v>
      </c>
      <c r="L239" s="87">
        <f t="shared" si="31"/>
        <v>830.29151785714282</v>
      </c>
      <c r="M239" s="88">
        <f t="shared" si="32"/>
        <v>0</v>
      </c>
      <c r="N239" s="89" t="str">
        <f t="shared" si="33"/>
        <v/>
      </c>
      <c r="O239" s="90">
        <f>Leistungswerte!$I$8</f>
        <v>0</v>
      </c>
      <c r="P239" s="90" t="str">
        <f t="shared" si="34"/>
        <v/>
      </c>
      <c r="Q239" s="90" t="str">
        <f t="shared" si="35"/>
        <v/>
      </c>
      <c r="R239" s="90" t="str">
        <f t="shared" si="36"/>
        <v/>
      </c>
      <c r="S239" s="76"/>
    </row>
    <row r="240" spans="2:19" ht="14.25" customHeight="1" x14ac:dyDescent="0.2">
      <c r="B240" s="230" t="s">
        <v>503</v>
      </c>
      <c r="C240" s="77" t="s">
        <v>27</v>
      </c>
      <c r="D240" s="78" t="s">
        <v>78</v>
      </c>
      <c r="E240" s="76" t="s">
        <v>532</v>
      </c>
      <c r="F240" s="77" t="s">
        <v>236</v>
      </c>
      <c r="G240" s="77" t="s">
        <v>411</v>
      </c>
      <c r="H240" s="76" t="s">
        <v>29</v>
      </c>
      <c r="I240" s="85">
        <v>15.9125</v>
      </c>
      <c r="J240" s="74" t="str">
        <f t="shared" si="30"/>
        <v>1 x w</v>
      </c>
      <c r="K240" s="86">
        <f>IF(G240="-","",VLOOKUP(J240,Turnus!$B$2:$D$17,3,FALSE))</f>
        <v>52.178571428571431</v>
      </c>
      <c r="L240" s="87">
        <f t="shared" si="31"/>
        <v>830.29151785714282</v>
      </c>
      <c r="M240" s="88">
        <f t="shared" si="32"/>
        <v>0</v>
      </c>
      <c r="N240" s="89" t="str">
        <f t="shared" si="33"/>
        <v/>
      </c>
      <c r="O240" s="90">
        <f>Leistungswerte!$I$8</f>
        <v>0</v>
      </c>
      <c r="P240" s="90" t="str">
        <f t="shared" si="34"/>
        <v/>
      </c>
      <c r="Q240" s="90" t="str">
        <f t="shared" si="35"/>
        <v/>
      </c>
      <c r="R240" s="90" t="str">
        <f t="shared" si="36"/>
        <v/>
      </c>
      <c r="S240" s="76"/>
    </row>
    <row r="241" spans="2:19" ht="14.25" customHeight="1" x14ac:dyDescent="0.2">
      <c r="B241" s="230" t="s">
        <v>503</v>
      </c>
      <c r="C241" s="77" t="s">
        <v>27</v>
      </c>
      <c r="D241" s="78" t="s">
        <v>110</v>
      </c>
      <c r="E241" s="76" t="s">
        <v>532</v>
      </c>
      <c r="F241" s="77" t="s">
        <v>236</v>
      </c>
      <c r="G241" s="77" t="s">
        <v>411</v>
      </c>
      <c r="H241" s="76" t="s">
        <v>29</v>
      </c>
      <c r="I241" s="85">
        <v>15.9125</v>
      </c>
      <c r="J241" s="74" t="str">
        <f t="shared" si="30"/>
        <v>1 x w</v>
      </c>
      <c r="K241" s="86">
        <f>IF(G241="-","",VLOOKUP(J241,Turnus!$B$2:$D$17,3,FALSE))</f>
        <v>52.178571428571431</v>
      </c>
      <c r="L241" s="87">
        <f t="shared" si="31"/>
        <v>830.29151785714282</v>
      </c>
      <c r="M241" s="88">
        <f t="shared" si="32"/>
        <v>0</v>
      </c>
      <c r="N241" s="89" t="str">
        <f t="shared" si="33"/>
        <v/>
      </c>
      <c r="O241" s="90">
        <f>Leistungswerte!$I$8</f>
        <v>0</v>
      </c>
      <c r="P241" s="90" t="str">
        <f t="shared" si="34"/>
        <v/>
      </c>
      <c r="Q241" s="90" t="str">
        <f t="shared" si="35"/>
        <v/>
      </c>
      <c r="R241" s="90" t="str">
        <f t="shared" si="36"/>
        <v/>
      </c>
      <c r="S241" s="76"/>
    </row>
    <row r="242" spans="2:19" ht="14.25" customHeight="1" x14ac:dyDescent="0.2">
      <c r="B242" s="230" t="s">
        <v>503</v>
      </c>
      <c r="C242" s="77" t="s">
        <v>27</v>
      </c>
      <c r="D242" s="78" t="s">
        <v>111</v>
      </c>
      <c r="E242" s="76" t="s">
        <v>531</v>
      </c>
      <c r="F242" s="77" t="s">
        <v>239</v>
      </c>
      <c r="G242" s="77" t="s">
        <v>178</v>
      </c>
      <c r="H242" s="76" t="s">
        <v>15</v>
      </c>
      <c r="I242" s="85">
        <v>16.149999999999999</v>
      </c>
      <c r="J242" s="74" t="str">
        <f t="shared" si="30"/>
        <v>1 x w</v>
      </c>
      <c r="K242" s="86">
        <f>IF(G242="-","",VLOOKUP(J242,Turnus!$B$2:$D$17,3,FALSE))</f>
        <v>52.178571428571431</v>
      </c>
      <c r="L242" s="87">
        <f t="shared" si="31"/>
        <v>842.68392857142851</v>
      </c>
      <c r="M242" s="88">
        <f t="shared" si="32"/>
        <v>0</v>
      </c>
      <c r="N242" s="89" t="str">
        <f t="shared" si="33"/>
        <v/>
      </c>
      <c r="O242" s="90">
        <f>Leistungswerte!$I$8</f>
        <v>0</v>
      </c>
      <c r="P242" s="90" t="str">
        <f t="shared" si="34"/>
        <v/>
      </c>
      <c r="Q242" s="90" t="str">
        <f t="shared" si="35"/>
        <v/>
      </c>
      <c r="R242" s="90" t="str">
        <f t="shared" si="36"/>
        <v/>
      </c>
      <c r="S242" s="76"/>
    </row>
    <row r="243" spans="2:19" ht="14.25" customHeight="1" x14ac:dyDescent="0.2">
      <c r="B243" s="230" t="s">
        <v>503</v>
      </c>
      <c r="C243" s="77" t="s">
        <v>27</v>
      </c>
      <c r="D243" s="78" t="s">
        <v>112</v>
      </c>
      <c r="E243" s="76" t="s">
        <v>17</v>
      </c>
      <c r="F243" s="77" t="s">
        <v>238</v>
      </c>
      <c r="G243" s="77" t="s">
        <v>174</v>
      </c>
      <c r="H243" s="76" t="s">
        <v>12</v>
      </c>
      <c r="I243" s="85">
        <v>65.52</v>
      </c>
      <c r="J243" s="74" t="str">
        <f t="shared" si="30"/>
        <v>2,5 x w</v>
      </c>
      <c r="K243" s="86">
        <f>IF(G243="-","",VLOOKUP(J243,Turnus!$B$2:$D$17,3,FALSE))</f>
        <v>130.44642857142858</v>
      </c>
      <c r="L243" s="87">
        <f t="shared" si="31"/>
        <v>8546.85</v>
      </c>
      <c r="M243" s="88">
        <f t="shared" si="32"/>
        <v>0</v>
      </c>
      <c r="N243" s="89" t="str">
        <f t="shared" si="33"/>
        <v/>
      </c>
      <c r="O243" s="90">
        <f>Leistungswerte!$I$8</f>
        <v>0</v>
      </c>
      <c r="P243" s="90" t="str">
        <f t="shared" si="34"/>
        <v/>
      </c>
      <c r="Q243" s="90" t="str">
        <f t="shared" si="35"/>
        <v/>
      </c>
      <c r="R243" s="90" t="str">
        <f t="shared" si="36"/>
        <v/>
      </c>
      <c r="S243" s="76"/>
    </row>
    <row r="244" spans="2:19" ht="14.25" customHeight="1" x14ac:dyDescent="0.2">
      <c r="B244" s="230" t="s">
        <v>503</v>
      </c>
      <c r="C244" s="77" t="s">
        <v>27</v>
      </c>
      <c r="D244" s="78" t="s">
        <v>113</v>
      </c>
      <c r="E244" s="76" t="s">
        <v>18</v>
      </c>
      <c r="F244" s="77" t="s">
        <v>237</v>
      </c>
      <c r="G244" s="77" t="s">
        <v>445</v>
      </c>
      <c r="H244" s="76" t="s">
        <v>15</v>
      </c>
      <c r="I244" s="85">
        <v>15.83</v>
      </c>
      <c r="J244" s="74" t="str">
        <f t="shared" si="30"/>
        <v>5 x w</v>
      </c>
      <c r="K244" s="86">
        <f>IF(G244="-","",VLOOKUP(J244,Turnus!$B$2:$D$17,3,FALSE))</f>
        <v>253.25</v>
      </c>
      <c r="L244" s="87">
        <f t="shared" si="31"/>
        <v>4008.9475000000002</v>
      </c>
      <c r="M244" s="88">
        <f t="shared" si="32"/>
        <v>0</v>
      </c>
      <c r="N244" s="89" t="str">
        <f t="shared" si="33"/>
        <v/>
      </c>
      <c r="O244" s="90">
        <f>Leistungswerte!$I$8</f>
        <v>0</v>
      </c>
      <c r="P244" s="90" t="str">
        <f t="shared" si="34"/>
        <v/>
      </c>
      <c r="Q244" s="90" t="str">
        <f t="shared" si="35"/>
        <v/>
      </c>
      <c r="R244" s="90" t="str">
        <f t="shared" si="36"/>
        <v/>
      </c>
      <c r="S244" s="76"/>
    </row>
    <row r="245" spans="2:19" ht="14.25" customHeight="1" x14ac:dyDescent="0.2">
      <c r="B245" s="230" t="s">
        <v>503</v>
      </c>
      <c r="C245" s="77" t="s">
        <v>27</v>
      </c>
      <c r="D245" s="78" t="s">
        <v>114</v>
      </c>
      <c r="E245" s="76" t="s">
        <v>18</v>
      </c>
      <c r="F245" s="77" t="s">
        <v>237</v>
      </c>
      <c r="G245" s="77" t="s">
        <v>445</v>
      </c>
      <c r="H245" s="76" t="s">
        <v>15</v>
      </c>
      <c r="I245" s="85">
        <v>15.58</v>
      </c>
      <c r="J245" s="74" t="str">
        <f t="shared" si="30"/>
        <v>5 x w</v>
      </c>
      <c r="K245" s="86">
        <f>IF(G245="-","",VLOOKUP(J245,Turnus!$B$2:$D$17,3,FALSE))</f>
        <v>253.25</v>
      </c>
      <c r="L245" s="87">
        <f t="shared" si="31"/>
        <v>3945.6350000000002</v>
      </c>
      <c r="M245" s="88">
        <f t="shared" si="32"/>
        <v>0</v>
      </c>
      <c r="N245" s="89" t="str">
        <f t="shared" si="33"/>
        <v/>
      </c>
      <c r="O245" s="90">
        <f>Leistungswerte!$I$8</f>
        <v>0</v>
      </c>
      <c r="P245" s="90" t="str">
        <f t="shared" si="34"/>
        <v/>
      </c>
      <c r="Q245" s="90" t="str">
        <f t="shared" si="35"/>
        <v/>
      </c>
      <c r="R245" s="90" t="str">
        <f t="shared" si="36"/>
        <v/>
      </c>
      <c r="S245" s="76"/>
    </row>
    <row r="246" spans="2:19" ht="14.25" customHeight="1" x14ac:dyDescent="0.2">
      <c r="B246" s="230" t="s">
        <v>503</v>
      </c>
      <c r="C246" s="77" t="s">
        <v>27</v>
      </c>
      <c r="D246" s="78" t="s">
        <v>474</v>
      </c>
      <c r="E246" s="76" t="s">
        <v>532</v>
      </c>
      <c r="F246" s="77" t="s">
        <v>236</v>
      </c>
      <c r="G246" s="77" t="s">
        <v>411</v>
      </c>
      <c r="H246" s="76" t="s">
        <v>29</v>
      </c>
      <c r="I246" s="85">
        <v>17.8125</v>
      </c>
      <c r="J246" s="74" t="str">
        <f t="shared" si="30"/>
        <v>1 x w</v>
      </c>
      <c r="K246" s="86">
        <f>IF(G246="-","",VLOOKUP(J246,Turnus!$B$2:$D$17,3,FALSE))</f>
        <v>52.178571428571431</v>
      </c>
      <c r="L246" s="87">
        <f t="shared" si="31"/>
        <v>929.43080357142856</v>
      </c>
      <c r="M246" s="88">
        <f t="shared" si="32"/>
        <v>0</v>
      </c>
      <c r="N246" s="89" t="str">
        <f t="shared" si="33"/>
        <v/>
      </c>
      <c r="O246" s="90">
        <f>Leistungswerte!$I$8</f>
        <v>0</v>
      </c>
      <c r="P246" s="90" t="str">
        <f t="shared" si="34"/>
        <v/>
      </c>
      <c r="Q246" s="90" t="str">
        <f t="shared" si="35"/>
        <v/>
      </c>
      <c r="R246" s="90" t="str">
        <f t="shared" si="36"/>
        <v/>
      </c>
      <c r="S246" s="76"/>
    </row>
    <row r="247" spans="2:19" ht="14.25" customHeight="1" x14ac:dyDescent="0.2">
      <c r="B247" s="230" t="s">
        <v>503</v>
      </c>
      <c r="C247" s="77" t="s">
        <v>27</v>
      </c>
      <c r="D247" s="78" t="s">
        <v>116</v>
      </c>
      <c r="E247" s="76" t="s">
        <v>20</v>
      </c>
      <c r="F247" s="77" t="s">
        <v>239</v>
      </c>
      <c r="G247" s="77" t="s">
        <v>178</v>
      </c>
      <c r="H247" s="76" t="s">
        <v>15</v>
      </c>
      <c r="I247" s="85">
        <v>15.675000000000001</v>
      </c>
      <c r="J247" s="74" t="str">
        <f t="shared" si="30"/>
        <v>1 x w</v>
      </c>
      <c r="K247" s="86">
        <f>IF(G247="-","",VLOOKUP(J247,Turnus!$B$2:$D$17,3,FALSE))</f>
        <v>52.178571428571431</v>
      </c>
      <c r="L247" s="87">
        <f t="shared" si="31"/>
        <v>817.89910714285725</v>
      </c>
      <c r="M247" s="88">
        <f t="shared" si="32"/>
        <v>0</v>
      </c>
      <c r="N247" s="89" t="str">
        <f t="shared" si="33"/>
        <v/>
      </c>
      <c r="O247" s="90">
        <f>Leistungswerte!$I$8</f>
        <v>0</v>
      </c>
      <c r="P247" s="90" t="str">
        <f t="shared" si="34"/>
        <v/>
      </c>
      <c r="Q247" s="90" t="str">
        <f t="shared" si="35"/>
        <v/>
      </c>
      <c r="R247" s="90" t="str">
        <f t="shared" si="36"/>
        <v/>
      </c>
      <c r="S247" s="76"/>
    </row>
    <row r="248" spans="2:19" ht="14.25" customHeight="1" x14ac:dyDescent="0.2">
      <c r="B248" s="230" t="s">
        <v>503</v>
      </c>
      <c r="C248" s="77" t="s">
        <v>27</v>
      </c>
      <c r="D248" s="78" t="s">
        <v>117</v>
      </c>
      <c r="E248" s="76" t="s">
        <v>22</v>
      </c>
      <c r="F248" s="77" t="s">
        <v>236</v>
      </c>
      <c r="G248" s="77" t="s">
        <v>411</v>
      </c>
      <c r="H248" s="76" t="s">
        <v>29</v>
      </c>
      <c r="I248" s="85">
        <v>16.387499999999999</v>
      </c>
      <c r="J248" s="74" t="str">
        <f t="shared" si="30"/>
        <v>1 x w</v>
      </c>
      <c r="K248" s="86">
        <f>IF(G248="-","",VLOOKUP(J248,Turnus!$B$2:$D$17,3,FALSE))</f>
        <v>52.178571428571431</v>
      </c>
      <c r="L248" s="87">
        <f t="shared" si="31"/>
        <v>855.07633928571431</v>
      </c>
      <c r="M248" s="88">
        <f t="shared" si="32"/>
        <v>0</v>
      </c>
      <c r="N248" s="89" t="str">
        <f t="shared" si="33"/>
        <v/>
      </c>
      <c r="O248" s="90">
        <f>Leistungswerte!$I$8</f>
        <v>0</v>
      </c>
      <c r="P248" s="90" t="str">
        <f t="shared" si="34"/>
        <v/>
      </c>
      <c r="Q248" s="90" t="str">
        <f t="shared" si="35"/>
        <v/>
      </c>
      <c r="R248" s="90" t="str">
        <f t="shared" si="36"/>
        <v/>
      </c>
      <c r="S248" s="76"/>
    </row>
    <row r="249" spans="2:19" ht="14.25" customHeight="1" x14ac:dyDescent="0.2">
      <c r="B249" s="230" t="s">
        <v>503</v>
      </c>
      <c r="C249" s="77" t="s">
        <v>27</v>
      </c>
      <c r="D249" s="78" t="s">
        <v>496</v>
      </c>
      <c r="E249" s="76" t="s">
        <v>22</v>
      </c>
      <c r="F249" s="77" t="s">
        <v>238</v>
      </c>
      <c r="G249" s="77" t="s">
        <v>174</v>
      </c>
      <c r="H249" s="76" t="s">
        <v>12</v>
      </c>
      <c r="I249" s="85">
        <v>17.98</v>
      </c>
      <c r="J249" s="74" t="str">
        <f t="shared" si="30"/>
        <v>2,5 x w</v>
      </c>
      <c r="K249" s="86">
        <f>IF(G249="-","",VLOOKUP(J249,Turnus!$B$2:$D$17,3,FALSE))</f>
        <v>130.44642857142858</v>
      </c>
      <c r="L249" s="87">
        <f t="shared" si="31"/>
        <v>2345.4267857142859</v>
      </c>
      <c r="M249" s="88">
        <f t="shared" si="32"/>
        <v>0</v>
      </c>
      <c r="N249" s="89" t="str">
        <f t="shared" si="33"/>
        <v/>
      </c>
      <c r="O249" s="90">
        <f>Leistungswerte!$I$8</f>
        <v>0</v>
      </c>
      <c r="P249" s="90" t="str">
        <f t="shared" si="34"/>
        <v/>
      </c>
      <c r="Q249" s="90" t="str">
        <f t="shared" si="35"/>
        <v/>
      </c>
      <c r="R249" s="90" t="str">
        <f t="shared" si="36"/>
        <v/>
      </c>
      <c r="S249" s="76"/>
    </row>
    <row r="250" spans="2:19" ht="14.25" customHeight="1" x14ac:dyDescent="0.2">
      <c r="B250" s="230" t="s">
        <v>503</v>
      </c>
      <c r="C250" s="77" t="s">
        <v>27</v>
      </c>
      <c r="D250" s="78" t="s">
        <v>497</v>
      </c>
      <c r="E250" s="76" t="s">
        <v>22</v>
      </c>
      <c r="F250" s="77" t="s">
        <v>239</v>
      </c>
      <c r="G250" s="77" t="s">
        <v>179</v>
      </c>
      <c r="H250" s="76" t="s">
        <v>15</v>
      </c>
      <c r="I250" s="85">
        <v>60.9</v>
      </c>
      <c r="J250" s="74" t="str">
        <f t="shared" si="30"/>
        <v>2 x w*</v>
      </c>
      <c r="K250" s="86">
        <f>IF(G250="-","",VLOOKUP(J250,Turnus!$B$2:$D$17,3,FALSE))</f>
        <v>92.357142857142861</v>
      </c>
      <c r="L250" s="87">
        <f t="shared" si="31"/>
        <v>5624.55</v>
      </c>
      <c r="M250" s="88">
        <f t="shared" si="32"/>
        <v>0</v>
      </c>
      <c r="N250" s="89" t="str">
        <f t="shared" si="33"/>
        <v/>
      </c>
      <c r="O250" s="90">
        <f>Leistungswerte!$I$8</f>
        <v>0</v>
      </c>
      <c r="P250" s="90" t="str">
        <f t="shared" si="34"/>
        <v/>
      </c>
      <c r="Q250" s="90" t="str">
        <f t="shared" si="35"/>
        <v/>
      </c>
      <c r="R250" s="90" t="str">
        <f t="shared" si="36"/>
        <v/>
      </c>
      <c r="S250" s="76"/>
    </row>
    <row r="251" spans="2:19" ht="14.25" customHeight="1" x14ac:dyDescent="0.2">
      <c r="B251" s="230" t="s">
        <v>503</v>
      </c>
      <c r="C251" s="77" t="s">
        <v>27</v>
      </c>
      <c r="D251" s="78" t="s">
        <v>517</v>
      </c>
      <c r="E251" s="76" t="s">
        <v>22</v>
      </c>
      <c r="F251" s="77" t="s">
        <v>401</v>
      </c>
      <c r="G251" s="77" t="s">
        <v>415</v>
      </c>
      <c r="H251" s="76" t="s">
        <v>15</v>
      </c>
      <c r="I251" s="85">
        <v>2.625</v>
      </c>
      <c r="J251" s="74" t="str">
        <f t="shared" si="30"/>
        <v>2 x m</v>
      </c>
      <c r="K251" s="86">
        <f>IF(G251="-","",VLOOKUP(J251,Turnus!$B$2:$D$17,3,FALSE))</f>
        <v>24</v>
      </c>
      <c r="L251" s="87">
        <f t="shared" si="31"/>
        <v>63</v>
      </c>
      <c r="M251" s="88">
        <f t="shared" si="32"/>
        <v>0</v>
      </c>
      <c r="N251" s="89" t="str">
        <f t="shared" si="33"/>
        <v/>
      </c>
      <c r="O251" s="90">
        <f>Leistungswerte!$I$8</f>
        <v>0</v>
      </c>
      <c r="P251" s="90" t="str">
        <f t="shared" si="34"/>
        <v/>
      </c>
      <c r="Q251" s="90" t="str">
        <f t="shared" si="35"/>
        <v/>
      </c>
      <c r="R251" s="90" t="str">
        <f t="shared" si="36"/>
        <v/>
      </c>
      <c r="S251" s="76"/>
    </row>
    <row r="252" spans="2:19" ht="14.25" customHeight="1" x14ac:dyDescent="0.2">
      <c r="B252" s="230" t="s">
        <v>503</v>
      </c>
      <c r="C252" s="77" t="s">
        <v>27</v>
      </c>
      <c r="D252" s="78" t="s">
        <v>518</v>
      </c>
      <c r="E252" s="76" t="s">
        <v>22</v>
      </c>
      <c r="F252" s="77" t="s">
        <v>401</v>
      </c>
      <c r="G252" s="77" t="s">
        <v>415</v>
      </c>
      <c r="H252" s="76" t="s">
        <v>15</v>
      </c>
      <c r="I252" s="85">
        <v>2.625</v>
      </c>
      <c r="J252" s="74" t="str">
        <f t="shared" si="30"/>
        <v>2 x m</v>
      </c>
      <c r="K252" s="86">
        <f>IF(G252="-","",VLOOKUP(J252,Turnus!$B$2:$D$17,3,FALSE))</f>
        <v>24</v>
      </c>
      <c r="L252" s="87">
        <f t="shared" si="31"/>
        <v>63</v>
      </c>
      <c r="M252" s="88">
        <f t="shared" si="32"/>
        <v>0</v>
      </c>
      <c r="N252" s="89" t="str">
        <f t="shared" si="33"/>
        <v/>
      </c>
      <c r="O252" s="90">
        <f>Leistungswerte!$I$8</f>
        <v>0</v>
      </c>
      <c r="P252" s="90" t="str">
        <f t="shared" si="34"/>
        <v/>
      </c>
      <c r="Q252" s="90" t="str">
        <f t="shared" si="35"/>
        <v/>
      </c>
      <c r="R252" s="90" t="str">
        <f t="shared" si="36"/>
        <v/>
      </c>
      <c r="S252" s="76"/>
    </row>
    <row r="253" spans="2:19" ht="14.25" customHeight="1" x14ac:dyDescent="0.2">
      <c r="B253" s="230" t="s">
        <v>519</v>
      </c>
      <c r="C253" s="77" t="s">
        <v>9</v>
      </c>
      <c r="D253" s="78" t="s">
        <v>57</v>
      </c>
      <c r="E253" s="76" t="s">
        <v>22</v>
      </c>
      <c r="F253" s="77" t="s">
        <v>240</v>
      </c>
      <c r="G253" s="77" t="s">
        <v>177</v>
      </c>
      <c r="H253" s="76" t="s">
        <v>12</v>
      </c>
      <c r="I253" s="85">
        <v>41.01</v>
      </c>
      <c r="J253" s="74" t="str">
        <f t="shared" ref="J253:J314" si="37">IF(G253="-","-",VLOOKUP(G253,LWE_1,4))</f>
        <v>2,5 x w</v>
      </c>
      <c r="K253" s="86">
        <f>IF(G253="-","",VLOOKUP(J253,Turnus!$B$2:$D$17,3,FALSE))</f>
        <v>130.44642857142858</v>
      </c>
      <c r="L253" s="87">
        <f t="shared" ref="L253:L309" si="38">IF(K253="","",I253*K253)</f>
        <v>5349.6080357142855</v>
      </c>
      <c r="M253" s="88">
        <f t="shared" ref="M253:M314" si="39">IF(G253="-","",VLOOKUP(G253,LWE_1,8,FALSE))</f>
        <v>0</v>
      </c>
      <c r="N253" s="89" t="str">
        <f t="shared" si="33"/>
        <v/>
      </c>
      <c r="O253" s="90">
        <f>Leistungswerte!$I$8</f>
        <v>0</v>
      </c>
      <c r="P253" s="90" t="str">
        <f t="shared" si="34"/>
        <v/>
      </c>
      <c r="Q253" s="90" t="str">
        <f t="shared" si="35"/>
        <v/>
      </c>
      <c r="R253" s="90" t="str">
        <f t="shared" si="36"/>
        <v/>
      </c>
      <c r="S253" s="76"/>
    </row>
    <row r="254" spans="2:19" ht="14.25" customHeight="1" x14ac:dyDescent="0.2">
      <c r="B254" s="230" t="s">
        <v>519</v>
      </c>
      <c r="C254" s="77" t="s">
        <v>9</v>
      </c>
      <c r="D254" s="78" t="s">
        <v>64</v>
      </c>
      <c r="E254" s="76" t="s">
        <v>22</v>
      </c>
      <c r="F254" s="77" t="s">
        <v>236</v>
      </c>
      <c r="G254" s="77" t="s">
        <v>411</v>
      </c>
      <c r="H254" s="76" t="s">
        <v>12</v>
      </c>
      <c r="I254" s="85">
        <v>12.0624</v>
      </c>
      <c r="J254" s="74" t="str">
        <f t="shared" si="37"/>
        <v>1 x w</v>
      </c>
      <c r="K254" s="86">
        <f>IF(G254="-","",VLOOKUP(J254,Turnus!$B$2:$D$17,3,FALSE))</f>
        <v>52.178571428571431</v>
      </c>
      <c r="L254" s="87">
        <f t="shared" si="38"/>
        <v>629.39880000000005</v>
      </c>
      <c r="M254" s="88">
        <f t="shared" si="39"/>
        <v>0</v>
      </c>
      <c r="N254" s="89" t="str">
        <f t="shared" si="33"/>
        <v/>
      </c>
      <c r="O254" s="90">
        <f>Leistungswerte!$I$8</f>
        <v>0</v>
      </c>
      <c r="P254" s="90" t="str">
        <f t="shared" si="34"/>
        <v/>
      </c>
      <c r="Q254" s="90" t="str">
        <f t="shared" si="35"/>
        <v/>
      </c>
      <c r="R254" s="90" t="str">
        <f t="shared" si="36"/>
        <v/>
      </c>
      <c r="S254" s="76"/>
    </row>
    <row r="255" spans="2:19" ht="14.25" customHeight="1" x14ac:dyDescent="0.2">
      <c r="B255" s="230" t="s">
        <v>519</v>
      </c>
      <c r="C255" s="77" t="s">
        <v>27</v>
      </c>
      <c r="D255" s="78" t="s">
        <v>57</v>
      </c>
      <c r="E255" s="76" t="s">
        <v>22</v>
      </c>
      <c r="F255" s="77" t="s">
        <v>238</v>
      </c>
      <c r="G255" s="77" t="s">
        <v>174</v>
      </c>
      <c r="H255" s="76" t="s">
        <v>12</v>
      </c>
      <c r="I255" s="85">
        <v>42.122999999999998</v>
      </c>
      <c r="J255" s="74" t="str">
        <f t="shared" si="37"/>
        <v>2,5 x w</v>
      </c>
      <c r="K255" s="86">
        <f>IF(G255="-","",VLOOKUP(J255,Turnus!$B$2:$D$17,3,FALSE))</f>
        <v>130.44642857142858</v>
      </c>
      <c r="L255" s="87">
        <f t="shared" si="38"/>
        <v>5494.7949107142858</v>
      </c>
      <c r="M255" s="88">
        <f t="shared" si="39"/>
        <v>0</v>
      </c>
      <c r="N255" s="89" t="str">
        <f t="shared" si="33"/>
        <v/>
      </c>
      <c r="O255" s="90">
        <f>Leistungswerte!$I$8</f>
        <v>0</v>
      </c>
      <c r="P255" s="90" t="str">
        <f t="shared" si="34"/>
        <v/>
      </c>
      <c r="Q255" s="90" t="str">
        <f t="shared" si="35"/>
        <v/>
      </c>
      <c r="R255" s="90" t="str">
        <f t="shared" si="36"/>
        <v/>
      </c>
      <c r="S255" s="76"/>
    </row>
    <row r="256" spans="2:19" ht="14.25" customHeight="1" x14ac:dyDescent="0.2">
      <c r="B256" s="230" t="s">
        <v>519</v>
      </c>
      <c r="C256" s="77" t="s">
        <v>27</v>
      </c>
      <c r="D256" s="78" t="s">
        <v>70</v>
      </c>
      <c r="E256" s="76" t="s">
        <v>22</v>
      </c>
      <c r="F256" s="77" t="s">
        <v>237</v>
      </c>
      <c r="G256" s="77" t="s">
        <v>450</v>
      </c>
      <c r="H256" s="76" t="s">
        <v>15</v>
      </c>
      <c r="I256" s="85">
        <v>53.61</v>
      </c>
      <c r="J256" s="74" t="str">
        <f t="shared" si="37"/>
        <v>5 x w</v>
      </c>
      <c r="K256" s="86">
        <f>IF(G256="-","",VLOOKUP(J256,Turnus!$B$2:$D$17,3,FALSE))</f>
        <v>253.25</v>
      </c>
      <c r="L256" s="87">
        <f t="shared" si="38"/>
        <v>13576.7325</v>
      </c>
      <c r="M256" s="88">
        <f t="shared" si="39"/>
        <v>0</v>
      </c>
      <c r="N256" s="89" t="str">
        <f t="shared" si="33"/>
        <v/>
      </c>
      <c r="O256" s="90">
        <f>Leistungswerte!$I$8</f>
        <v>0</v>
      </c>
      <c r="P256" s="90" t="str">
        <f t="shared" si="34"/>
        <v/>
      </c>
      <c r="Q256" s="90" t="str">
        <f t="shared" si="35"/>
        <v/>
      </c>
      <c r="R256" s="90" t="str">
        <f t="shared" si="36"/>
        <v/>
      </c>
      <c r="S256" s="76"/>
    </row>
    <row r="257" spans="2:19" ht="14.25" customHeight="1" x14ac:dyDescent="0.2">
      <c r="B257" s="230" t="s">
        <v>519</v>
      </c>
      <c r="C257" s="77" t="s">
        <v>27</v>
      </c>
      <c r="D257" s="78" t="s">
        <v>71</v>
      </c>
      <c r="E257" s="76" t="s">
        <v>22</v>
      </c>
      <c r="F257" s="77" t="s">
        <v>237</v>
      </c>
      <c r="G257" s="77" t="s">
        <v>450</v>
      </c>
      <c r="H257" s="76" t="s">
        <v>15</v>
      </c>
      <c r="I257" s="85">
        <v>28.71</v>
      </c>
      <c r="J257" s="74" t="str">
        <f t="shared" si="37"/>
        <v>5 x w</v>
      </c>
      <c r="K257" s="86">
        <f>IF(G257="-","",VLOOKUP(J257,Turnus!$B$2:$D$17,3,FALSE))</f>
        <v>253.25</v>
      </c>
      <c r="L257" s="87">
        <f t="shared" si="38"/>
        <v>7270.8074999999999</v>
      </c>
      <c r="M257" s="88">
        <f t="shared" si="39"/>
        <v>0</v>
      </c>
      <c r="N257" s="89" t="str">
        <f t="shared" si="33"/>
        <v/>
      </c>
      <c r="O257" s="90">
        <f>Leistungswerte!$I$8</f>
        <v>0</v>
      </c>
      <c r="P257" s="90" t="str">
        <f t="shared" si="34"/>
        <v/>
      </c>
      <c r="Q257" s="90" t="str">
        <f t="shared" si="35"/>
        <v/>
      </c>
      <c r="R257" s="90" t="str">
        <f t="shared" si="36"/>
        <v/>
      </c>
      <c r="S257" s="76"/>
    </row>
    <row r="258" spans="2:19" ht="14.25" customHeight="1" x14ac:dyDescent="0.2">
      <c r="B258" s="230" t="s">
        <v>519</v>
      </c>
      <c r="C258" s="77" t="s">
        <v>27</v>
      </c>
      <c r="D258" s="78" t="s">
        <v>72</v>
      </c>
      <c r="E258" s="76" t="s">
        <v>22</v>
      </c>
      <c r="F258" s="77" t="s">
        <v>237</v>
      </c>
      <c r="G258" s="77" t="s">
        <v>450</v>
      </c>
      <c r="H258" s="76" t="s">
        <v>15</v>
      </c>
      <c r="I258" s="85">
        <v>53.38</v>
      </c>
      <c r="J258" s="74" t="str">
        <f t="shared" si="37"/>
        <v>5 x w</v>
      </c>
      <c r="K258" s="86">
        <f>IF(G258="-","",VLOOKUP(J258,Turnus!$B$2:$D$17,3,FALSE))</f>
        <v>253.25</v>
      </c>
      <c r="L258" s="87">
        <f t="shared" si="38"/>
        <v>13518.485000000001</v>
      </c>
      <c r="M258" s="88">
        <f t="shared" si="39"/>
        <v>0</v>
      </c>
      <c r="N258" s="89" t="str">
        <f t="shared" si="33"/>
        <v/>
      </c>
      <c r="O258" s="90">
        <f>Leistungswerte!$I$8</f>
        <v>0</v>
      </c>
      <c r="P258" s="90" t="str">
        <f t="shared" si="34"/>
        <v/>
      </c>
      <c r="Q258" s="90" t="str">
        <f t="shared" si="35"/>
        <v/>
      </c>
      <c r="R258" s="90" t="str">
        <f t="shared" si="36"/>
        <v/>
      </c>
      <c r="S258" s="76"/>
    </row>
    <row r="259" spans="2:19" ht="14.25" customHeight="1" x14ac:dyDescent="0.2">
      <c r="B259" s="230" t="s">
        <v>520</v>
      </c>
      <c r="C259" s="77" t="s">
        <v>9</v>
      </c>
      <c r="D259" s="78" t="s">
        <v>57</v>
      </c>
      <c r="E259" s="76" t="s">
        <v>22</v>
      </c>
      <c r="F259" s="77" t="s">
        <v>241</v>
      </c>
      <c r="G259" s="77" t="s">
        <v>413</v>
      </c>
      <c r="H259" s="76" t="s">
        <v>12</v>
      </c>
      <c r="I259" s="85">
        <v>50.34</v>
      </c>
      <c r="J259" s="74" t="str">
        <f t="shared" si="37"/>
        <v>2,5 x w</v>
      </c>
      <c r="K259" s="86">
        <f>IF(G259="-","",VLOOKUP(J259,Turnus!$B$2:$D$17,3,FALSE))</f>
        <v>130.44642857142858</v>
      </c>
      <c r="L259" s="87">
        <f t="shared" si="38"/>
        <v>6566.6732142857154</v>
      </c>
      <c r="M259" s="88">
        <f t="shared" si="39"/>
        <v>0</v>
      </c>
      <c r="N259" s="89" t="str">
        <f t="shared" si="33"/>
        <v/>
      </c>
      <c r="O259" s="90">
        <f>Leistungswerte!$I$8</f>
        <v>0</v>
      </c>
      <c r="P259" s="90" t="str">
        <f t="shared" si="34"/>
        <v/>
      </c>
      <c r="Q259" s="90" t="str">
        <f t="shared" si="35"/>
        <v/>
      </c>
      <c r="R259" s="90" t="str">
        <f t="shared" si="36"/>
        <v/>
      </c>
      <c r="S259" s="76"/>
    </row>
    <row r="260" spans="2:19" ht="14.25" customHeight="1" x14ac:dyDescent="0.2">
      <c r="B260" s="230" t="s">
        <v>520</v>
      </c>
      <c r="C260" s="77" t="s">
        <v>9</v>
      </c>
      <c r="D260" s="78" t="s">
        <v>542</v>
      </c>
      <c r="E260" s="76" t="s">
        <v>22</v>
      </c>
      <c r="F260" s="77" t="s">
        <v>238</v>
      </c>
      <c r="G260" s="77" t="s">
        <v>174</v>
      </c>
      <c r="H260" s="76" t="s">
        <v>12</v>
      </c>
      <c r="I260" s="85">
        <v>70.3</v>
      </c>
      <c r="J260" s="74" t="str">
        <f t="shared" si="37"/>
        <v>2,5 x w</v>
      </c>
      <c r="K260" s="86">
        <f>IF(G260="-","",VLOOKUP(J260,Turnus!$B$2:$D$17,3,FALSE))</f>
        <v>130.44642857142858</v>
      </c>
      <c r="L260" s="87">
        <f t="shared" si="38"/>
        <v>9170.3839285714294</v>
      </c>
      <c r="M260" s="88">
        <f t="shared" si="39"/>
        <v>0</v>
      </c>
      <c r="N260" s="89" t="str">
        <f t="shared" si="33"/>
        <v/>
      </c>
      <c r="O260" s="90">
        <f>Leistungswerte!$I$8</f>
        <v>0</v>
      </c>
      <c r="P260" s="90" t="str">
        <f t="shared" si="34"/>
        <v/>
      </c>
      <c r="Q260" s="90" t="str">
        <f t="shared" si="35"/>
        <v/>
      </c>
      <c r="R260" s="90" t="str">
        <f t="shared" si="36"/>
        <v/>
      </c>
      <c r="S260" s="76"/>
    </row>
    <row r="261" spans="2:19" ht="14.25" customHeight="1" x14ac:dyDescent="0.2">
      <c r="B261" s="230" t="s">
        <v>520</v>
      </c>
      <c r="C261" s="77" t="s">
        <v>9</v>
      </c>
      <c r="D261" s="78" t="s">
        <v>543</v>
      </c>
      <c r="E261" s="76" t="s">
        <v>22</v>
      </c>
      <c r="F261" s="77" t="s">
        <v>241</v>
      </c>
      <c r="G261" s="77" t="s">
        <v>413</v>
      </c>
      <c r="H261" s="76" t="s">
        <v>12</v>
      </c>
      <c r="I261" s="85">
        <v>125.63</v>
      </c>
      <c r="J261" s="74" t="str">
        <f t="shared" si="37"/>
        <v>2,5 x w</v>
      </c>
      <c r="K261" s="86">
        <f>IF(G261="-","",VLOOKUP(J261,Turnus!$B$2:$D$17,3,FALSE))</f>
        <v>130.44642857142858</v>
      </c>
      <c r="L261" s="87">
        <f t="shared" si="38"/>
        <v>16387.984821428574</v>
      </c>
      <c r="M261" s="88">
        <f t="shared" si="39"/>
        <v>0</v>
      </c>
      <c r="N261" s="89" t="str">
        <f t="shared" si="33"/>
        <v/>
      </c>
      <c r="O261" s="90">
        <f>Leistungswerte!$I$8</f>
        <v>0</v>
      </c>
      <c r="P261" s="90" t="str">
        <f t="shared" si="34"/>
        <v/>
      </c>
      <c r="Q261" s="90" t="str">
        <f t="shared" si="35"/>
        <v/>
      </c>
      <c r="R261" s="90" t="str">
        <f t="shared" si="36"/>
        <v/>
      </c>
      <c r="S261" s="76"/>
    </row>
    <row r="262" spans="2:19" ht="14.25" customHeight="1" x14ac:dyDescent="0.2">
      <c r="B262" s="230" t="s">
        <v>520</v>
      </c>
      <c r="C262" s="77" t="s">
        <v>9</v>
      </c>
      <c r="D262" s="78" t="s">
        <v>573</v>
      </c>
      <c r="E262" s="76" t="s">
        <v>22</v>
      </c>
      <c r="F262" s="77" t="s">
        <v>238</v>
      </c>
      <c r="G262" s="77" t="s">
        <v>174</v>
      </c>
      <c r="H262" s="76" t="s">
        <v>12</v>
      </c>
      <c r="I262" s="85">
        <v>36.270000000000003</v>
      </c>
      <c r="J262" s="74" t="str">
        <f t="shared" si="37"/>
        <v>2,5 x w</v>
      </c>
      <c r="K262" s="86">
        <f>IF(G262="-","",VLOOKUP(J262,Turnus!$B$2:$D$17,3,FALSE))</f>
        <v>130.44642857142858</v>
      </c>
      <c r="L262" s="87">
        <f t="shared" si="38"/>
        <v>4731.291964285715</v>
      </c>
      <c r="M262" s="88">
        <f t="shared" si="39"/>
        <v>0</v>
      </c>
      <c r="N262" s="89" t="str">
        <f t="shared" si="33"/>
        <v/>
      </c>
      <c r="O262" s="90">
        <f>Leistungswerte!$I$8</f>
        <v>0</v>
      </c>
      <c r="P262" s="90" t="str">
        <f t="shared" si="34"/>
        <v/>
      </c>
      <c r="Q262" s="90" t="str">
        <f t="shared" si="35"/>
        <v/>
      </c>
      <c r="R262" s="90" t="str">
        <f t="shared" si="36"/>
        <v/>
      </c>
      <c r="S262" s="76"/>
    </row>
    <row r="263" spans="2:19" ht="14.25" customHeight="1" x14ac:dyDescent="0.2">
      <c r="B263" s="230" t="s">
        <v>520</v>
      </c>
      <c r="C263" s="77" t="s">
        <v>9</v>
      </c>
      <c r="D263" s="78" t="s">
        <v>574</v>
      </c>
      <c r="E263" s="76" t="s">
        <v>22</v>
      </c>
      <c r="F263" s="77" t="s">
        <v>240</v>
      </c>
      <c r="G263" s="77" t="s">
        <v>177</v>
      </c>
      <c r="H263" s="76" t="s">
        <v>12</v>
      </c>
      <c r="I263" s="85">
        <v>14.13</v>
      </c>
      <c r="J263" s="74" t="str">
        <f t="shared" si="37"/>
        <v>2,5 x w</v>
      </c>
      <c r="K263" s="86">
        <f>IF(G263="-","",VLOOKUP(J263,Turnus!$B$2:$D$17,3,FALSE))</f>
        <v>130.44642857142858</v>
      </c>
      <c r="L263" s="87">
        <f t="shared" si="38"/>
        <v>1843.2080357142861</v>
      </c>
      <c r="M263" s="88">
        <f t="shared" si="39"/>
        <v>0</v>
      </c>
      <c r="N263" s="89" t="str">
        <f t="shared" si="33"/>
        <v/>
      </c>
      <c r="O263" s="90">
        <f>Leistungswerte!$I$8</f>
        <v>0</v>
      </c>
      <c r="P263" s="90" t="str">
        <f t="shared" si="34"/>
        <v/>
      </c>
      <c r="Q263" s="90" t="str">
        <f t="shared" si="35"/>
        <v/>
      </c>
      <c r="R263" s="90" t="str">
        <f t="shared" si="36"/>
        <v/>
      </c>
      <c r="S263" s="76"/>
    </row>
    <row r="264" spans="2:19" ht="14.25" customHeight="1" x14ac:dyDescent="0.2">
      <c r="B264" s="230" t="s">
        <v>520</v>
      </c>
      <c r="C264" s="77" t="s">
        <v>9</v>
      </c>
      <c r="D264" s="78" t="s">
        <v>575</v>
      </c>
      <c r="E264" s="76" t="s">
        <v>22</v>
      </c>
      <c r="F264" s="77" t="s">
        <v>240</v>
      </c>
      <c r="G264" s="77" t="s">
        <v>177</v>
      </c>
      <c r="H264" s="76" t="s">
        <v>12</v>
      </c>
      <c r="I264" s="85">
        <v>12.89</v>
      </c>
      <c r="J264" s="74" t="str">
        <f t="shared" si="37"/>
        <v>2,5 x w</v>
      </c>
      <c r="K264" s="86">
        <f>IF(G264="-","",VLOOKUP(J264,Turnus!$B$2:$D$17,3,FALSE))</f>
        <v>130.44642857142858</v>
      </c>
      <c r="L264" s="87">
        <f t="shared" si="38"/>
        <v>1681.4544642857145</v>
      </c>
      <c r="M264" s="88">
        <f t="shared" si="39"/>
        <v>0</v>
      </c>
      <c r="N264" s="89" t="str">
        <f t="shared" si="33"/>
        <v/>
      </c>
      <c r="O264" s="90">
        <f>Leistungswerte!$I$8</f>
        <v>0</v>
      </c>
      <c r="P264" s="90" t="str">
        <f t="shared" si="34"/>
        <v/>
      </c>
      <c r="Q264" s="90" t="str">
        <f t="shared" si="35"/>
        <v/>
      </c>
      <c r="R264" s="90" t="str">
        <f t="shared" si="36"/>
        <v/>
      </c>
      <c r="S264" s="76"/>
    </row>
    <row r="265" spans="2:19" ht="14.25" customHeight="1" x14ac:dyDescent="0.2">
      <c r="B265" s="230" t="s">
        <v>520</v>
      </c>
      <c r="C265" s="77" t="s">
        <v>9</v>
      </c>
      <c r="D265" s="78" t="s">
        <v>576</v>
      </c>
      <c r="E265" s="76" t="s">
        <v>22</v>
      </c>
      <c r="F265" s="77" t="s">
        <v>240</v>
      </c>
      <c r="G265" s="77" t="s">
        <v>177</v>
      </c>
      <c r="H265" s="76" t="s">
        <v>12</v>
      </c>
      <c r="I265" s="85">
        <v>11.65</v>
      </c>
      <c r="J265" s="74" t="str">
        <f t="shared" si="37"/>
        <v>2,5 x w</v>
      </c>
      <c r="K265" s="86">
        <f>IF(G265="-","",VLOOKUP(J265,Turnus!$B$2:$D$17,3,FALSE))</f>
        <v>130.44642857142858</v>
      </c>
      <c r="L265" s="87">
        <f t="shared" si="38"/>
        <v>1519.7008928571431</v>
      </c>
      <c r="M265" s="88">
        <f t="shared" si="39"/>
        <v>0</v>
      </c>
      <c r="N265" s="89" t="str">
        <f t="shared" ref="N265:N328" si="40">IF(OR(K265="",M265=0),"",L265/M265)</f>
        <v/>
      </c>
      <c r="O265" s="90">
        <f>Leistungswerte!$I$8</f>
        <v>0</v>
      </c>
      <c r="P265" s="90" t="str">
        <f t="shared" ref="P265:P328" si="41">IF(OR(K265="",R265=""),"",R265/K265)</f>
        <v/>
      </c>
      <c r="Q265" s="90" t="str">
        <f t="shared" ref="Q265:Q328" si="42">IF(OR(K265="",R265=""),"",R265/12)</f>
        <v/>
      </c>
      <c r="R265" s="90" t="str">
        <f t="shared" ref="R265:R328" si="43">IF(OR(K265="",N265="",O265=""),"",N265*O265)</f>
        <v/>
      </c>
      <c r="S265" s="76"/>
    </row>
    <row r="266" spans="2:19" ht="14.25" customHeight="1" x14ac:dyDescent="0.2">
      <c r="B266" s="230" t="s">
        <v>520</v>
      </c>
      <c r="C266" s="77" t="s">
        <v>9</v>
      </c>
      <c r="D266" s="78" t="s">
        <v>58</v>
      </c>
      <c r="E266" s="76" t="s">
        <v>22</v>
      </c>
      <c r="F266" s="77" t="s">
        <v>402</v>
      </c>
      <c r="G266" s="77" t="s">
        <v>33</v>
      </c>
      <c r="H266" s="76" t="s">
        <v>12</v>
      </c>
      <c r="I266" s="85">
        <v>182.07</v>
      </c>
      <c r="J266" s="74" t="str">
        <f t="shared" si="37"/>
        <v>2,5 x w*</v>
      </c>
      <c r="K266" s="86">
        <f>IF(G266="-","",VLOOKUP(J266,Turnus!$B$2:$D$17,3,FALSE))</f>
        <v>112.44642857142858</v>
      </c>
      <c r="L266" s="87">
        <f t="shared" si="38"/>
        <v>20473.12125</v>
      </c>
      <c r="M266" s="88">
        <f t="shared" si="39"/>
        <v>0</v>
      </c>
      <c r="N266" s="89" t="str">
        <f t="shared" si="40"/>
        <v/>
      </c>
      <c r="O266" s="90">
        <f>Leistungswerte!$I$8</f>
        <v>0</v>
      </c>
      <c r="P266" s="90" t="str">
        <f t="shared" si="41"/>
        <v/>
      </c>
      <c r="Q266" s="90" t="str">
        <f t="shared" si="42"/>
        <v/>
      </c>
      <c r="R266" s="90" t="str">
        <f t="shared" si="43"/>
        <v/>
      </c>
      <c r="S266" s="76"/>
    </row>
    <row r="267" spans="2:19" ht="14.25" customHeight="1" x14ac:dyDescent="0.2">
      <c r="B267" s="230" t="s">
        <v>520</v>
      </c>
      <c r="C267" s="77" t="s">
        <v>9</v>
      </c>
      <c r="D267" s="78" t="s">
        <v>544</v>
      </c>
      <c r="E267" s="76" t="s">
        <v>22</v>
      </c>
      <c r="F267" s="77" t="s">
        <v>401</v>
      </c>
      <c r="G267" s="77" t="s">
        <v>415</v>
      </c>
      <c r="H267" s="76" t="s">
        <v>12</v>
      </c>
      <c r="I267" s="85">
        <v>9.7103999999999999</v>
      </c>
      <c r="J267" s="74" t="str">
        <f t="shared" si="37"/>
        <v>2 x m</v>
      </c>
      <c r="K267" s="86">
        <f>IF(G267="-","",VLOOKUP(J267,Turnus!$B$2:$D$17,3,FALSE))</f>
        <v>24</v>
      </c>
      <c r="L267" s="87">
        <f t="shared" si="38"/>
        <v>233.0496</v>
      </c>
      <c r="M267" s="88">
        <f t="shared" si="39"/>
        <v>0</v>
      </c>
      <c r="N267" s="89" t="str">
        <f t="shared" si="40"/>
        <v/>
      </c>
      <c r="O267" s="90">
        <f>Leistungswerte!$I$8</f>
        <v>0</v>
      </c>
      <c r="P267" s="90" t="str">
        <f t="shared" si="41"/>
        <v/>
      </c>
      <c r="Q267" s="90" t="str">
        <f t="shared" si="42"/>
        <v/>
      </c>
      <c r="R267" s="90" t="str">
        <f t="shared" si="43"/>
        <v/>
      </c>
      <c r="S267" s="76"/>
    </row>
    <row r="268" spans="2:19" ht="14.25" customHeight="1" x14ac:dyDescent="0.2">
      <c r="B268" s="230" t="s">
        <v>520</v>
      </c>
      <c r="C268" s="77" t="s">
        <v>9</v>
      </c>
      <c r="D268" s="78" t="s">
        <v>59</v>
      </c>
      <c r="E268" s="76" t="s">
        <v>22</v>
      </c>
      <c r="F268" s="77" t="s">
        <v>236</v>
      </c>
      <c r="G268" s="77" t="s">
        <v>411</v>
      </c>
      <c r="H268" s="76" t="s">
        <v>12</v>
      </c>
      <c r="I268" s="85">
        <v>10.6812</v>
      </c>
      <c r="J268" s="74" t="str">
        <f t="shared" si="37"/>
        <v>1 x w</v>
      </c>
      <c r="K268" s="86">
        <f>IF(G268="-","",VLOOKUP(J268,Turnus!$B$2:$D$17,3,FALSE))</f>
        <v>52.178571428571431</v>
      </c>
      <c r="L268" s="87">
        <f t="shared" si="38"/>
        <v>557.32975714285715</v>
      </c>
      <c r="M268" s="88">
        <f t="shared" si="39"/>
        <v>0</v>
      </c>
      <c r="N268" s="89" t="str">
        <f t="shared" si="40"/>
        <v/>
      </c>
      <c r="O268" s="90">
        <f>Leistungswerte!$I$8</f>
        <v>0</v>
      </c>
      <c r="P268" s="90" t="str">
        <f t="shared" si="41"/>
        <v/>
      </c>
      <c r="Q268" s="90" t="str">
        <f t="shared" si="42"/>
        <v/>
      </c>
      <c r="R268" s="90" t="str">
        <f t="shared" si="43"/>
        <v/>
      </c>
      <c r="S268" s="76"/>
    </row>
    <row r="269" spans="2:19" ht="14.25" customHeight="1" x14ac:dyDescent="0.2">
      <c r="B269" s="230" t="s">
        <v>520</v>
      </c>
      <c r="C269" s="77" t="s">
        <v>9</v>
      </c>
      <c r="D269" s="78" t="s">
        <v>60</v>
      </c>
      <c r="E269" s="76" t="s">
        <v>17</v>
      </c>
      <c r="F269" s="77" t="s">
        <v>238</v>
      </c>
      <c r="G269" s="77" t="s">
        <v>175</v>
      </c>
      <c r="H269" s="76" t="s">
        <v>15</v>
      </c>
      <c r="I269" s="85">
        <v>6.9660000000000002</v>
      </c>
      <c r="J269" s="74" t="str">
        <f t="shared" si="37"/>
        <v>2 x w</v>
      </c>
      <c r="K269" s="86">
        <f>IF(G269="-","",VLOOKUP(J269,Turnus!$B$2:$D$17,3,FALSE))</f>
        <v>104.35714285714286</v>
      </c>
      <c r="L269" s="87">
        <f t="shared" si="38"/>
        <v>726.95185714285719</v>
      </c>
      <c r="M269" s="88">
        <f t="shared" si="39"/>
        <v>0</v>
      </c>
      <c r="N269" s="89" t="str">
        <f t="shared" si="40"/>
        <v/>
      </c>
      <c r="O269" s="90">
        <f>Leistungswerte!$I$8</f>
        <v>0</v>
      </c>
      <c r="P269" s="90" t="str">
        <f t="shared" si="41"/>
        <v/>
      </c>
      <c r="Q269" s="90" t="str">
        <f t="shared" si="42"/>
        <v/>
      </c>
      <c r="R269" s="90" t="str">
        <f t="shared" si="43"/>
        <v/>
      </c>
      <c r="S269" s="76"/>
    </row>
    <row r="270" spans="2:19" ht="14.25" customHeight="1" x14ac:dyDescent="0.2">
      <c r="B270" s="230" t="s">
        <v>520</v>
      </c>
      <c r="C270" s="77" t="s">
        <v>9</v>
      </c>
      <c r="D270" s="78" t="s">
        <v>550</v>
      </c>
      <c r="E270" s="76" t="s">
        <v>18</v>
      </c>
      <c r="F270" s="77" t="s">
        <v>237</v>
      </c>
      <c r="G270" s="77" t="s">
        <v>445</v>
      </c>
      <c r="H270" s="76" t="s">
        <v>15</v>
      </c>
      <c r="I270" s="85">
        <v>5.1546000000000003</v>
      </c>
      <c r="J270" s="74" t="str">
        <f t="shared" si="37"/>
        <v>5 x w</v>
      </c>
      <c r="K270" s="86">
        <f>IF(G270="-","",VLOOKUP(J270,Turnus!$B$2:$D$17,3,FALSE))</f>
        <v>253.25</v>
      </c>
      <c r="L270" s="87">
        <f t="shared" si="38"/>
        <v>1305.40245</v>
      </c>
      <c r="M270" s="88">
        <f t="shared" si="39"/>
        <v>0</v>
      </c>
      <c r="N270" s="89" t="str">
        <f t="shared" si="40"/>
        <v/>
      </c>
      <c r="O270" s="90">
        <f>Leistungswerte!$I$8</f>
        <v>0</v>
      </c>
      <c r="P270" s="90" t="str">
        <f t="shared" si="41"/>
        <v/>
      </c>
      <c r="Q270" s="90" t="str">
        <f t="shared" si="42"/>
        <v/>
      </c>
      <c r="R270" s="90" t="str">
        <f t="shared" si="43"/>
        <v/>
      </c>
      <c r="S270" s="76"/>
    </row>
    <row r="271" spans="2:19" ht="14.25" customHeight="1" x14ac:dyDescent="0.2">
      <c r="B271" s="230" t="s">
        <v>520</v>
      </c>
      <c r="C271" s="77" t="s">
        <v>9</v>
      </c>
      <c r="D271" s="78" t="s">
        <v>62</v>
      </c>
      <c r="E271" s="76" t="s">
        <v>48</v>
      </c>
      <c r="F271" s="77" t="s">
        <v>236</v>
      </c>
      <c r="G271" s="77" t="s">
        <v>411</v>
      </c>
      <c r="H271" s="76" t="s">
        <v>12</v>
      </c>
      <c r="I271" s="85">
        <v>15.4</v>
      </c>
      <c r="J271" s="74" t="str">
        <f t="shared" si="37"/>
        <v>1 x w</v>
      </c>
      <c r="K271" s="86">
        <f>IF(G271="-","",VLOOKUP(J271,Turnus!$B$2:$D$17,3,FALSE))</f>
        <v>52.178571428571431</v>
      </c>
      <c r="L271" s="87">
        <f t="shared" si="38"/>
        <v>803.55000000000007</v>
      </c>
      <c r="M271" s="88">
        <f t="shared" si="39"/>
        <v>0</v>
      </c>
      <c r="N271" s="89" t="str">
        <f t="shared" si="40"/>
        <v/>
      </c>
      <c r="O271" s="90">
        <f>Leistungswerte!$I$8</f>
        <v>0</v>
      </c>
      <c r="P271" s="90" t="str">
        <f t="shared" si="41"/>
        <v/>
      </c>
      <c r="Q271" s="90" t="str">
        <f t="shared" si="42"/>
        <v/>
      </c>
      <c r="R271" s="90" t="str">
        <f t="shared" si="43"/>
        <v/>
      </c>
      <c r="S271" s="76"/>
    </row>
    <row r="272" spans="2:19" ht="14.25" customHeight="1" x14ac:dyDescent="0.2">
      <c r="B272" s="230" t="s">
        <v>520</v>
      </c>
      <c r="C272" s="77" t="s">
        <v>9</v>
      </c>
      <c r="D272" s="78" t="s">
        <v>125</v>
      </c>
      <c r="E272" s="76" t="s">
        <v>32</v>
      </c>
      <c r="F272" s="77" t="s">
        <v>402</v>
      </c>
      <c r="G272" s="77" t="s">
        <v>33</v>
      </c>
      <c r="H272" s="76" t="s">
        <v>12</v>
      </c>
      <c r="I272" s="85">
        <v>98.52</v>
      </c>
      <c r="J272" s="74" t="str">
        <f t="shared" si="37"/>
        <v>2,5 x w*</v>
      </c>
      <c r="K272" s="86">
        <f>IF(G272="-","",VLOOKUP(J272,Turnus!$B$2:$D$17,3,FALSE))</f>
        <v>112.44642857142858</v>
      </c>
      <c r="L272" s="87">
        <f t="shared" si="38"/>
        <v>11078.222142857143</v>
      </c>
      <c r="M272" s="88">
        <f t="shared" si="39"/>
        <v>0</v>
      </c>
      <c r="N272" s="89" t="str">
        <f t="shared" si="40"/>
        <v/>
      </c>
      <c r="O272" s="90">
        <f>Leistungswerte!$I$8</f>
        <v>0</v>
      </c>
      <c r="P272" s="90" t="str">
        <f t="shared" si="41"/>
        <v/>
      </c>
      <c r="Q272" s="90" t="str">
        <f t="shared" si="42"/>
        <v/>
      </c>
      <c r="R272" s="90" t="str">
        <f t="shared" si="43"/>
        <v/>
      </c>
      <c r="S272" s="76"/>
    </row>
    <row r="273" spans="2:19" ht="14.25" customHeight="1" x14ac:dyDescent="0.2">
      <c r="B273" s="230" t="s">
        <v>520</v>
      </c>
      <c r="C273" s="77" t="s">
        <v>9</v>
      </c>
      <c r="D273" s="78" t="s">
        <v>582</v>
      </c>
      <c r="E273" s="76" t="s">
        <v>19</v>
      </c>
      <c r="F273" s="77" t="s">
        <v>401</v>
      </c>
      <c r="G273" s="77" t="s">
        <v>415</v>
      </c>
      <c r="H273" s="76" t="s">
        <v>12</v>
      </c>
      <c r="I273" s="85">
        <v>15.43</v>
      </c>
      <c r="J273" s="74" t="str">
        <f t="shared" si="37"/>
        <v>2 x m</v>
      </c>
      <c r="K273" s="86">
        <f>IF(G273="-","",VLOOKUP(J273,Turnus!$B$2:$D$17,3,FALSE))</f>
        <v>24</v>
      </c>
      <c r="L273" s="87">
        <f t="shared" si="38"/>
        <v>370.32</v>
      </c>
      <c r="M273" s="88">
        <f t="shared" si="39"/>
        <v>0</v>
      </c>
      <c r="N273" s="89" t="str">
        <f t="shared" si="40"/>
        <v/>
      </c>
      <c r="O273" s="90">
        <f>Leistungswerte!$I$8</f>
        <v>0</v>
      </c>
      <c r="P273" s="90" t="str">
        <f t="shared" si="41"/>
        <v/>
      </c>
      <c r="Q273" s="90" t="str">
        <f t="shared" si="42"/>
        <v/>
      </c>
      <c r="R273" s="90" t="str">
        <f t="shared" si="43"/>
        <v/>
      </c>
      <c r="S273" s="76"/>
    </row>
    <row r="274" spans="2:19" ht="14.25" customHeight="1" x14ac:dyDescent="0.2">
      <c r="B274" s="230" t="s">
        <v>520</v>
      </c>
      <c r="C274" s="77" t="s">
        <v>27</v>
      </c>
      <c r="D274" s="78" t="s">
        <v>109</v>
      </c>
      <c r="E274" s="76" t="s">
        <v>17</v>
      </c>
      <c r="F274" s="77" t="s">
        <v>238</v>
      </c>
      <c r="G274" s="77" t="s">
        <v>174</v>
      </c>
      <c r="H274" s="76" t="s">
        <v>12</v>
      </c>
      <c r="I274" s="85">
        <v>18.399999999999999</v>
      </c>
      <c r="J274" s="74" t="str">
        <f t="shared" si="37"/>
        <v>2,5 x w</v>
      </c>
      <c r="K274" s="86">
        <f>IF(G274="-","",VLOOKUP(J274,Turnus!$B$2:$D$17,3,FALSE))</f>
        <v>130.44642857142858</v>
      </c>
      <c r="L274" s="87">
        <f t="shared" si="38"/>
        <v>2400.2142857142858</v>
      </c>
      <c r="M274" s="88">
        <f t="shared" si="39"/>
        <v>0</v>
      </c>
      <c r="N274" s="89" t="str">
        <f t="shared" si="40"/>
        <v/>
      </c>
      <c r="O274" s="90">
        <f>Leistungswerte!$I$8</f>
        <v>0</v>
      </c>
      <c r="P274" s="90" t="str">
        <f t="shared" si="41"/>
        <v/>
      </c>
      <c r="Q274" s="90" t="str">
        <f t="shared" si="42"/>
        <v/>
      </c>
      <c r="R274" s="90" t="str">
        <f t="shared" si="43"/>
        <v/>
      </c>
      <c r="S274" s="76"/>
    </row>
    <row r="275" spans="2:19" ht="14.25" customHeight="1" x14ac:dyDescent="0.2">
      <c r="B275" s="230" t="s">
        <v>520</v>
      </c>
      <c r="C275" s="77" t="s">
        <v>27</v>
      </c>
      <c r="D275" s="78" t="s">
        <v>558</v>
      </c>
      <c r="E275" s="76" t="s">
        <v>17</v>
      </c>
      <c r="F275" s="77" t="s">
        <v>238</v>
      </c>
      <c r="G275" s="77" t="s">
        <v>174</v>
      </c>
      <c r="H275" s="76" t="s">
        <v>12</v>
      </c>
      <c r="I275" s="85">
        <v>71</v>
      </c>
      <c r="J275" s="74" t="str">
        <f t="shared" si="37"/>
        <v>2,5 x w</v>
      </c>
      <c r="K275" s="86">
        <f>IF(G275="-","",VLOOKUP(J275,Turnus!$B$2:$D$17,3,FALSE))</f>
        <v>130.44642857142858</v>
      </c>
      <c r="L275" s="87">
        <f t="shared" si="38"/>
        <v>9261.6964285714294</v>
      </c>
      <c r="M275" s="88">
        <f t="shared" si="39"/>
        <v>0</v>
      </c>
      <c r="N275" s="89" t="str">
        <f t="shared" si="40"/>
        <v/>
      </c>
      <c r="O275" s="90">
        <f>Leistungswerte!$I$8</f>
        <v>0</v>
      </c>
      <c r="P275" s="90" t="str">
        <f t="shared" si="41"/>
        <v/>
      </c>
      <c r="Q275" s="90" t="str">
        <f t="shared" si="42"/>
        <v/>
      </c>
      <c r="R275" s="90" t="str">
        <f t="shared" si="43"/>
        <v/>
      </c>
      <c r="S275" s="76"/>
    </row>
    <row r="276" spans="2:19" ht="14.25" customHeight="1" x14ac:dyDescent="0.2">
      <c r="B276" s="230" t="s">
        <v>520</v>
      </c>
      <c r="C276" s="77" t="s">
        <v>27</v>
      </c>
      <c r="D276" s="78" t="s">
        <v>69</v>
      </c>
      <c r="E276" s="76" t="s">
        <v>18</v>
      </c>
      <c r="F276" s="77" t="s">
        <v>237</v>
      </c>
      <c r="G276" s="77" t="s">
        <v>445</v>
      </c>
      <c r="H276" s="76" t="s">
        <v>15</v>
      </c>
      <c r="I276" s="85">
        <v>4.1201999999999996</v>
      </c>
      <c r="J276" s="74" t="str">
        <f t="shared" si="37"/>
        <v>5 x w</v>
      </c>
      <c r="K276" s="86">
        <f>IF(G276="-","",VLOOKUP(J276,Turnus!$B$2:$D$17,3,FALSE))</f>
        <v>253.25</v>
      </c>
      <c r="L276" s="87">
        <f t="shared" si="38"/>
        <v>1043.44065</v>
      </c>
      <c r="M276" s="88">
        <f t="shared" si="39"/>
        <v>0</v>
      </c>
      <c r="N276" s="89" t="str">
        <f t="shared" si="40"/>
        <v/>
      </c>
      <c r="O276" s="90">
        <f>Leistungswerte!$I$8</f>
        <v>0</v>
      </c>
      <c r="P276" s="90" t="str">
        <f t="shared" si="41"/>
        <v/>
      </c>
      <c r="Q276" s="90" t="str">
        <f t="shared" si="42"/>
        <v/>
      </c>
      <c r="R276" s="90" t="str">
        <f t="shared" si="43"/>
        <v/>
      </c>
      <c r="S276" s="76"/>
    </row>
    <row r="277" spans="2:19" ht="14.25" customHeight="1" x14ac:dyDescent="0.2">
      <c r="B277" s="230" t="s">
        <v>520</v>
      </c>
      <c r="C277" s="77" t="s">
        <v>27</v>
      </c>
      <c r="D277" s="78" t="s">
        <v>579</v>
      </c>
      <c r="E277" s="76" t="s">
        <v>18</v>
      </c>
      <c r="F277" s="77" t="s">
        <v>237</v>
      </c>
      <c r="G277" s="77" t="s">
        <v>445</v>
      </c>
      <c r="H277" s="76" t="s">
        <v>15</v>
      </c>
      <c r="I277" s="85">
        <v>9.7387999999999995</v>
      </c>
      <c r="J277" s="74" t="str">
        <f t="shared" si="37"/>
        <v>5 x w</v>
      </c>
      <c r="K277" s="86">
        <f>IF(G277="-","",VLOOKUP(J277,Turnus!$B$2:$D$17,3,FALSE))</f>
        <v>253.25</v>
      </c>
      <c r="L277" s="87">
        <f t="shared" si="38"/>
        <v>2466.3510999999999</v>
      </c>
      <c r="M277" s="88">
        <f t="shared" si="39"/>
        <v>0</v>
      </c>
      <c r="N277" s="89" t="str">
        <f t="shared" si="40"/>
        <v/>
      </c>
      <c r="O277" s="90">
        <f>Leistungswerte!$I$8</f>
        <v>0</v>
      </c>
      <c r="P277" s="90" t="str">
        <f t="shared" si="41"/>
        <v/>
      </c>
      <c r="Q277" s="90" t="str">
        <f t="shared" si="42"/>
        <v/>
      </c>
      <c r="R277" s="90" t="str">
        <f t="shared" si="43"/>
        <v/>
      </c>
      <c r="S277" s="76"/>
    </row>
    <row r="278" spans="2:19" ht="14.25" customHeight="1" x14ac:dyDescent="0.2">
      <c r="B278" s="230" t="s">
        <v>520</v>
      </c>
      <c r="C278" s="77" t="s">
        <v>27</v>
      </c>
      <c r="D278" s="78" t="s">
        <v>70</v>
      </c>
      <c r="E278" s="76" t="s">
        <v>18</v>
      </c>
      <c r="F278" s="77" t="s">
        <v>237</v>
      </c>
      <c r="G278" s="77" t="s">
        <v>445</v>
      </c>
      <c r="H278" s="76" t="s">
        <v>15</v>
      </c>
      <c r="I278" s="85">
        <v>3.7448999999999999</v>
      </c>
      <c r="J278" s="74" t="str">
        <f t="shared" si="37"/>
        <v>5 x w</v>
      </c>
      <c r="K278" s="86">
        <f>IF(G278="-","",VLOOKUP(J278,Turnus!$B$2:$D$17,3,FALSE))</f>
        <v>253.25</v>
      </c>
      <c r="L278" s="87">
        <f t="shared" si="38"/>
        <v>948.39592499999992</v>
      </c>
      <c r="M278" s="88">
        <f t="shared" si="39"/>
        <v>0</v>
      </c>
      <c r="N278" s="89" t="str">
        <f t="shared" si="40"/>
        <v/>
      </c>
      <c r="O278" s="90">
        <f>Leistungswerte!$I$8</f>
        <v>0</v>
      </c>
      <c r="P278" s="90" t="str">
        <f t="shared" si="41"/>
        <v/>
      </c>
      <c r="Q278" s="90" t="str">
        <f t="shared" si="42"/>
        <v/>
      </c>
      <c r="R278" s="90" t="str">
        <f t="shared" si="43"/>
        <v/>
      </c>
      <c r="S278" s="76"/>
    </row>
    <row r="279" spans="2:19" ht="14.25" customHeight="1" x14ac:dyDescent="0.2">
      <c r="B279" s="230" t="s">
        <v>520</v>
      </c>
      <c r="C279" s="77" t="s">
        <v>27</v>
      </c>
      <c r="D279" s="78" t="s">
        <v>577</v>
      </c>
      <c r="E279" s="76" t="s">
        <v>18</v>
      </c>
      <c r="F279" s="77" t="s">
        <v>237</v>
      </c>
      <c r="G279" s="77" t="s">
        <v>445</v>
      </c>
      <c r="H279" s="76" t="s">
        <v>15</v>
      </c>
      <c r="I279" s="85">
        <v>14.61</v>
      </c>
      <c r="J279" s="74" t="str">
        <f t="shared" si="37"/>
        <v>5 x w</v>
      </c>
      <c r="K279" s="86">
        <f>IF(G279="-","",VLOOKUP(J279,Turnus!$B$2:$D$17,3,FALSE))</f>
        <v>253.25</v>
      </c>
      <c r="L279" s="87">
        <f t="shared" si="38"/>
        <v>3699.9825000000001</v>
      </c>
      <c r="M279" s="88">
        <f t="shared" si="39"/>
        <v>0</v>
      </c>
      <c r="N279" s="89" t="str">
        <f t="shared" si="40"/>
        <v/>
      </c>
      <c r="O279" s="90">
        <f>Leistungswerte!$I$8</f>
        <v>0</v>
      </c>
      <c r="P279" s="90" t="str">
        <f t="shared" si="41"/>
        <v/>
      </c>
      <c r="Q279" s="90" t="str">
        <f t="shared" si="42"/>
        <v/>
      </c>
      <c r="R279" s="90" t="str">
        <f t="shared" si="43"/>
        <v/>
      </c>
      <c r="S279" s="76"/>
    </row>
    <row r="280" spans="2:19" ht="14.25" customHeight="1" x14ac:dyDescent="0.2">
      <c r="B280" s="230" t="s">
        <v>520</v>
      </c>
      <c r="C280" s="77" t="s">
        <v>27</v>
      </c>
      <c r="D280" s="78" t="s">
        <v>71</v>
      </c>
      <c r="E280" s="76" t="s">
        <v>22</v>
      </c>
      <c r="F280" s="77" t="s">
        <v>236</v>
      </c>
      <c r="G280" s="77" t="s">
        <v>411</v>
      </c>
      <c r="H280" s="76" t="s">
        <v>12</v>
      </c>
      <c r="I280" s="85">
        <v>16.301200000000001</v>
      </c>
      <c r="J280" s="74" t="str">
        <f t="shared" si="37"/>
        <v>1 x w</v>
      </c>
      <c r="K280" s="86">
        <f>IF(G280="-","",VLOOKUP(J280,Turnus!$B$2:$D$17,3,FALSE))</f>
        <v>52.178571428571431</v>
      </c>
      <c r="L280" s="87">
        <f t="shared" si="38"/>
        <v>850.57332857142865</v>
      </c>
      <c r="M280" s="88">
        <f t="shared" si="39"/>
        <v>0</v>
      </c>
      <c r="N280" s="89" t="str">
        <f t="shared" si="40"/>
        <v/>
      </c>
      <c r="O280" s="90">
        <f>Leistungswerte!$I$8</f>
        <v>0</v>
      </c>
      <c r="P280" s="90" t="str">
        <f t="shared" si="41"/>
        <v/>
      </c>
      <c r="Q280" s="90" t="str">
        <f t="shared" si="42"/>
        <v/>
      </c>
      <c r="R280" s="90" t="str">
        <f t="shared" si="43"/>
        <v/>
      </c>
      <c r="S280" s="76"/>
    </row>
    <row r="281" spans="2:19" ht="14.25" customHeight="1" x14ac:dyDescent="0.2">
      <c r="B281" s="230" t="s">
        <v>521</v>
      </c>
      <c r="C281" s="77" t="s">
        <v>9</v>
      </c>
      <c r="D281" s="78" t="s">
        <v>58</v>
      </c>
      <c r="E281" s="76" t="s">
        <v>22</v>
      </c>
      <c r="F281" s="77" t="s">
        <v>522</v>
      </c>
      <c r="G281" s="77" t="s">
        <v>413</v>
      </c>
      <c r="H281" s="76" t="s">
        <v>29</v>
      </c>
      <c r="I281" s="85">
        <v>233.6</v>
      </c>
      <c r="J281" s="74" t="str">
        <f t="shared" si="37"/>
        <v>2,5 x w</v>
      </c>
      <c r="K281" s="86">
        <f>IF(G281="-","",VLOOKUP(J281,Turnus!$B$2:$D$17,3,FALSE))</f>
        <v>130.44642857142858</v>
      </c>
      <c r="L281" s="87">
        <f t="shared" si="38"/>
        <v>30472.285714285717</v>
      </c>
      <c r="M281" s="88">
        <f t="shared" si="39"/>
        <v>0</v>
      </c>
      <c r="N281" s="89" t="str">
        <f t="shared" si="40"/>
        <v/>
      </c>
      <c r="O281" s="90">
        <f>Leistungswerte!$I$8</f>
        <v>0</v>
      </c>
      <c r="P281" s="90" t="str">
        <f t="shared" si="41"/>
        <v/>
      </c>
      <c r="Q281" s="90" t="str">
        <f t="shared" si="42"/>
        <v/>
      </c>
      <c r="R281" s="90" t="str">
        <f t="shared" si="43"/>
        <v/>
      </c>
      <c r="S281" s="76"/>
    </row>
    <row r="282" spans="2:19" ht="14.25" customHeight="1" x14ac:dyDescent="0.2">
      <c r="B282" s="230" t="s">
        <v>521</v>
      </c>
      <c r="C282" s="77" t="s">
        <v>9</v>
      </c>
      <c r="D282" s="78" t="s">
        <v>486</v>
      </c>
      <c r="E282" s="76" t="s">
        <v>22</v>
      </c>
      <c r="F282" s="77" t="s">
        <v>522</v>
      </c>
      <c r="G282" s="77" t="s">
        <v>413</v>
      </c>
      <c r="H282" s="76" t="s">
        <v>29</v>
      </c>
      <c r="I282" s="85">
        <v>27.98</v>
      </c>
      <c r="J282" s="74" t="str">
        <f t="shared" si="37"/>
        <v>2,5 x w</v>
      </c>
      <c r="K282" s="86">
        <f>IF(G282="-","",VLOOKUP(J282,Turnus!$B$2:$D$17,3,FALSE))</f>
        <v>130.44642857142858</v>
      </c>
      <c r="L282" s="87">
        <f t="shared" si="38"/>
        <v>3649.8910714285716</v>
      </c>
      <c r="M282" s="88">
        <f t="shared" si="39"/>
        <v>0</v>
      </c>
      <c r="N282" s="89" t="str">
        <f t="shared" si="40"/>
        <v/>
      </c>
      <c r="O282" s="90">
        <f>Leistungswerte!$I$8</f>
        <v>0</v>
      </c>
      <c r="P282" s="90" t="str">
        <f t="shared" si="41"/>
        <v/>
      </c>
      <c r="Q282" s="90" t="str">
        <f t="shared" si="42"/>
        <v/>
      </c>
      <c r="R282" s="90" t="str">
        <f t="shared" si="43"/>
        <v/>
      </c>
      <c r="S282" s="76"/>
    </row>
    <row r="283" spans="2:19" ht="14.25" customHeight="1" x14ac:dyDescent="0.2">
      <c r="B283" s="230" t="s">
        <v>521</v>
      </c>
      <c r="C283" s="77" t="s">
        <v>9</v>
      </c>
      <c r="D283" s="78" t="s">
        <v>512</v>
      </c>
      <c r="E283" s="76" t="s">
        <v>22</v>
      </c>
      <c r="F283" s="77" t="s">
        <v>240</v>
      </c>
      <c r="G283" s="77" t="s">
        <v>176</v>
      </c>
      <c r="H283" s="76" t="s">
        <v>29</v>
      </c>
      <c r="I283" s="85">
        <v>10.18</v>
      </c>
      <c r="J283" s="74" t="str">
        <f t="shared" si="37"/>
        <v>5 x w</v>
      </c>
      <c r="K283" s="86">
        <f>IF(G283="-","",VLOOKUP(J283,Turnus!$B$2:$D$17,3,FALSE))</f>
        <v>253.25</v>
      </c>
      <c r="L283" s="87">
        <f t="shared" si="38"/>
        <v>2578.085</v>
      </c>
      <c r="M283" s="88">
        <f t="shared" si="39"/>
        <v>0</v>
      </c>
      <c r="N283" s="89" t="str">
        <f t="shared" si="40"/>
        <v/>
      </c>
      <c r="O283" s="90">
        <f>Leistungswerte!$I$8</f>
        <v>0</v>
      </c>
      <c r="P283" s="90" t="str">
        <f t="shared" si="41"/>
        <v/>
      </c>
      <c r="Q283" s="90" t="str">
        <f t="shared" si="42"/>
        <v/>
      </c>
      <c r="R283" s="90" t="str">
        <f t="shared" si="43"/>
        <v/>
      </c>
      <c r="S283" s="76"/>
    </row>
    <row r="284" spans="2:19" ht="14.25" customHeight="1" x14ac:dyDescent="0.2">
      <c r="B284" s="230" t="s">
        <v>521</v>
      </c>
      <c r="C284" s="77" t="s">
        <v>9</v>
      </c>
      <c r="D284" s="78" t="s">
        <v>487</v>
      </c>
      <c r="E284" s="76" t="s">
        <v>22</v>
      </c>
      <c r="F284" s="77" t="s">
        <v>237</v>
      </c>
      <c r="G284" s="77" t="s">
        <v>445</v>
      </c>
      <c r="H284" s="76" t="s">
        <v>15</v>
      </c>
      <c r="I284" s="85">
        <v>9.65</v>
      </c>
      <c r="J284" s="74" t="str">
        <f t="shared" si="37"/>
        <v>5 x w</v>
      </c>
      <c r="K284" s="86">
        <f>IF(G284="-","",VLOOKUP(J284,Turnus!$B$2:$D$17,3,FALSE))</f>
        <v>253.25</v>
      </c>
      <c r="L284" s="87">
        <f t="shared" si="38"/>
        <v>2443.8625000000002</v>
      </c>
      <c r="M284" s="88">
        <f t="shared" si="39"/>
        <v>0</v>
      </c>
      <c r="N284" s="89" t="str">
        <f t="shared" si="40"/>
        <v/>
      </c>
      <c r="O284" s="90">
        <f>Leistungswerte!$I$8</f>
        <v>0</v>
      </c>
      <c r="P284" s="90" t="str">
        <f t="shared" si="41"/>
        <v/>
      </c>
      <c r="Q284" s="90" t="str">
        <f t="shared" si="42"/>
        <v/>
      </c>
      <c r="R284" s="90" t="str">
        <f t="shared" si="43"/>
        <v/>
      </c>
      <c r="S284" s="76"/>
    </row>
    <row r="285" spans="2:19" ht="14.25" customHeight="1" x14ac:dyDescent="0.2">
      <c r="B285" s="230" t="s">
        <v>521</v>
      </c>
      <c r="C285" s="77" t="s">
        <v>9</v>
      </c>
      <c r="D285" s="78" t="s">
        <v>488</v>
      </c>
      <c r="E285" s="76" t="s">
        <v>22</v>
      </c>
      <c r="F285" s="77" t="s">
        <v>237</v>
      </c>
      <c r="G285" s="77" t="s">
        <v>445</v>
      </c>
      <c r="H285" s="76" t="s">
        <v>15</v>
      </c>
      <c r="I285" s="85">
        <v>5.0199999999999996</v>
      </c>
      <c r="J285" s="74" t="str">
        <f t="shared" si="37"/>
        <v>5 x w</v>
      </c>
      <c r="K285" s="86">
        <f>IF(G285="-","",VLOOKUP(J285,Turnus!$B$2:$D$17,3,FALSE))</f>
        <v>253.25</v>
      </c>
      <c r="L285" s="87">
        <f t="shared" si="38"/>
        <v>1271.3149999999998</v>
      </c>
      <c r="M285" s="88">
        <f t="shared" si="39"/>
        <v>0</v>
      </c>
      <c r="N285" s="89" t="str">
        <f t="shared" si="40"/>
        <v/>
      </c>
      <c r="O285" s="90">
        <f>Leistungswerte!$I$8</f>
        <v>0</v>
      </c>
      <c r="P285" s="90" t="str">
        <f t="shared" si="41"/>
        <v/>
      </c>
      <c r="Q285" s="90" t="str">
        <f t="shared" si="42"/>
        <v/>
      </c>
      <c r="R285" s="90" t="str">
        <f t="shared" si="43"/>
        <v/>
      </c>
      <c r="S285" s="76"/>
    </row>
    <row r="286" spans="2:19" ht="14.25" customHeight="1" x14ac:dyDescent="0.2">
      <c r="B286" s="230" t="s">
        <v>521</v>
      </c>
      <c r="C286" s="77" t="s">
        <v>9</v>
      </c>
      <c r="D286" s="78" t="s">
        <v>513</v>
      </c>
      <c r="E286" s="76" t="s">
        <v>22</v>
      </c>
      <c r="F286" s="77" t="s">
        <v>237</v>
      </c>
      <c r="G286" s="77" t="s">
        <v>445</v>
      </c>
      <c r="H286" s="76" t="s">
        <v>15</v>
      </c>
      <c r="I286" s="85">
        <v>5.01</v>
      </c>
      <c r="J286" s="74" t="str">
        <f t="shared" si="37"/>
        <v>5 x w</v>
      </c>
      <c r="K286" s="86">
        <f>IF(G286="-","",VLOOKUP(J286,Turnus!$B$2:$D$17,3,FALSE))</f>
        <v>253.25</v>
      </c>
      <c r="L286" s="87">
        <f t="shared" si="38"/>
        <v>1268.7825</v>
      </c>
      <c r="M286" s="88">
        <f t="shared" si="39"/>
        <v>0</v>
      </c>
      <c r="N286" s="89" t="str">
        <f t="shared" si="40"/>
        <v/>
      </c>
      <c r="O286" s="90">
        <f>Leistungswerte!$I$8</f>
        <v>0</v>
      </c>
      <c r="P286" s="90" t="str">
        <f t="shared" si="41"/>
        <v/>
      </c>
      <c r="Q286" s="90" t="str">
        <f t="shared" si="42"/>
        <v/>
      </c>
      <c r="R286" s="90" t="str">
        <f t="shared" si="43"/>
        <v/>
      </c>
      <c r="S286" s="76"/>
    </row>
    <row r="287" spans="2:19" ht="14.25" customHeight="1" x14ac:dyDescent="0.2">
      <c r="B287" s="230" t="s">
        <v>521</v>
      </c>
      <c r="C287" s="77" t="s">
        <v>9</v>
      </c>
      <c r="D287" s="78" t="s">
        <v>523</v>
      </c>
      <c r="E287" s="76" t="s">
        <v>22</v>
      </c>
      <c r="F287" s="77" t="s">
        <v>237</v>
      </c>
      <c r="G287" s="77" t="s">
        <v>445</v>
      </c>
      <c r="H287" s="76" t="s">
        <v>15</v>
      </c>
      <c r="I287" s="85">
        <v>9.69</v>
      </c>
      <c r="J287" s="74" t="str">
        <f t="shared" si="37"/>
        <v>5 x w</v>
      </c>
      <c r="K287" s="86">
        <f>IF(G287="-","",VLOOKUP(J287,Turnus!$B$2:$D$17,3,FALSE))</f>
        <v>253.25</v>
      </c>
      <c r="L287" s="87">
        <f t="shared" si="38"/>
        <v>2453.9924999999998</v>
      </c>
      <c r="M287" s="88">
        <f t="shared" si="39"/>
        <v>0</v>
      </c>
      <c r="N287" s="89" t="str">
        <f t="shared" si="40"/>
        <v/>
      </c>
      <c r="O287" s="90">
        <f>Leistungswerte!$I$8</f>
        <v>0</v>
      </c>
      <c r="P287" s="90" t="str">
        <f t="shared" si="41"/>
        <v/>
      </c>
      <c r="Q287" s="90" t="str">
        <f t="shared" si="42"/>
        <v/>
      </c>
      <c r="R287" s="90" t="str">
        <f t="shared" si="43"/>
        <v/>
      </c>
      <c r="S287" s="76"/>
    </row>
    <row r="288" spans="2:19" ht="14.25" customHeight="1" x14ac:dyDescent="0.2">
      <c r="B288" s="230" t="s">
        <v>521</v>
      </c>
      <c r="C288" s="77" t="s">
        <v>9</v>
      </c>
      <c r="D288" s="78" t="s">
        <v>524</v>
      </c>
      <c r="E288" s="76" t="s">
        <v>22</v>
      </c>
      <c r="F288" s="77" t="s">
        <v>241</v>
      </c>
      <c r="G288" s="77" t="s">
        <v>413</v>
      </c>
      <c r="H288" s="76" t="s">
        <v>29</v>
      </c>
      <c r="I288" s="85">
        <v>6.3</v>
      </c>
      <c r="J288" s="74" t="str">
        <f t="shared" si="37"/>
        <v>2,5 x w</v>
      </c>
      <c r="K288" s="86">
        <f>IF(G288="-","",VLOOKUP(J288,Turnus!$B$2:$D$17,3,FALSE))</f>
        <v>130.44642857142858</v>
      </c>
      <c r="L288" s="87">
        <f t="shared" si="38"/>
        <v>821.8125</v>
      </c>
      <c r="M288" s="88">
        <f t="shared" si="39"/>
        <v>0</v>
      </c>
      <c r="N288" s="89" t="str">
        <f t="shared" si="40"/>
        <v/>
      </c>
      <c r="O288" s="90">
        <f>Leistungswerte!$I$8</f>
        <v>0</v>
      </c>
      <c r="P288" s="90" t="str">
        <f t="shared" si="41"/>
        <v/>
      </c>
      <c r="Q288" s="90" t="str">
        <f t="shared" si="42"/>
        <v/>
      </c>
      <c r="R288" s="90" t="str">
        <f t="shared" si="43"/>
        <v/>
      </c>
      <c r="S288" s="76"/>
    </row>
    <row r="289" spans="2:19" ht="14.25" customHeight="1" x14ac:dyDescent="0.2">
      <c r="B289" s="230" t="s">
        <v>521</v>
      </c>
      <c r="C289" s="77" t="s">
        <v>9</v>
      </c>
      <c r="D289" s="78" t="s">
        <v>525</v>
      </c>
      <c r="E289" s="76" t="s">
        <v>22</v>
      </c>
      <c r="F289" s="77" t="s">
        <v>167</v>
      </c>
      <c r="G289" s="77" t="s">
        <v>416</v>
      </c>
      <c r="H289" s="76" t="s">
        <v>29</v>
      </c>
      <c r="I289" s="85">
        <v>1.54</v>
      </c>
      <c r="J289" s="74" t="str">
        <f t="shared" si="37"/>
        <v>2,5 x w</v>
      </c>
      <c r="K289" s="86">
        <f>IF(G289="-","",VLOOKUP(J289,Turnus!$B$2:$D$17,3,FALSE))</f>
        <v>130.44642857142858</v>
      </c>
      <c r="L289" s="87">
        <f t="shared" si="38"/>
        <v>200.88750000000002</v>
      </c>
      <c r="M289" s="88">
        <f t="shared" si="39"/>
        <v>0</v>
      </c>
      <c r="N289" s="89" t="str">
        <f t="shared" si="40"/>
        <v/>
      </c>
      <c r="O289" s="90">
        <f>Leistungswerte!$I$8</f>
        <v>0</v>
      </c>
      <c r="P289" s="90" t="str">
        <f t="shared" si="41"/>
        <v/>
      </c>
      <c r="Q289" s="90" t="str">
        <f t="shared" si="42"/>
        <v/>
      </c>
      <c r="R289" s="90" t="str">
        <f t="shared" si="43"/>
        <v/>
      </c>
      <c r="S289" s="76"/>
    </row>
    <row r="290" spans="2:19" ht="14.25" customHeight="1" x14ac:dyDescent="0.2">
      <c r="B290" s="230" t="s">
        <v>521</v>
      </c>
      <c r="C290" s="77" t="s">
        <v>9</v>
      </c>
      <c r="D290" s="78" t="s">
        <v>489</v>
      </c>
      <c r="E290" s="76" t="s">
        <v>22</v>
      </c>
      <c r="F290" s="77" t="s">
        <v>241</v>
      </c>
      <c r="G290" s="77" t="s">
        <v>413</v>
      </c>
      <c r="H290" s="76" t="s">
        <v>29</v>
      </c>
      <c r="I290" s="85">
        <v>30.54</v>
      </c>
      <c r="J290" s="74" t="str">
        <f t="shared" si="37"/>
        <v>2,5 x w</v>
      </c>
      <c r="K290" s="86">
        <f>IF(G290="-","",VLOOKUP(J290,Turnus!$B$2:$D$17,3,FALSE))</f>
        <v>130.44642857142858</v>
      </c>
      <c r="L290" s="87">
        <f t="shared" si="38"/>
        <v>3983.8339285714287</v>
      </c>
      <c r="M290" s="88">
        <f t="shared" si="39"/>
        <v>0</v>
      </c>
      <c r="N290" s="89" t="str">
        <f t="shared" si="40"/>
        <v/>
      </c>
      <c r="O290" s="90">
        <f>Leistungswerte!$I$8</f>
        <v>0</v>
      </c>
      <c r="P290" s="90" t="str">
        <f t="shared" si="41"/>
        <v/>
      </c>
      <c r="Q290" s="90" t="str">
        <f t="shared" si="42"/>
        <v/>
      </c>
      <c r="R290" s="90" t="str">
        <f t="shared" si="43"/>
        <v/>
      </c>
      <c r="S290" s="76"/>
    </row>
    <row r="291" spans="2:19" ht="14.25" customHeight="1" x14ac:dyDescent="0.2">
      <c r="B291" s="230" t="s">
        <v>521</v>
      </c>
      <c r="C291" s="77" t="s">
        <v>27</v>
      </c>
      <c r="D291" s="78" t="s">
        <v>109</v>
      </c>
      <c r="E291" s="76" t="s">
        <v>22</v>
      </c>
      <c r="F291" s="77" t="s">
        <v>241</v>
      </c>
      <c r="G291" s="77" t="s">
        <v>413</v>
      </c>
      <c r="H291" s="76" t="s">
        <v>29</v>
      </c>
      <c r="I291" s="85">
        <v>37.369999999999997</v>
      </c>
      <c r="J291" s="74" t="str">
        <f t="shared" si="37"/>
        <v>2,5 x w</v>
      </c>
      <c r="K291" s="86">
        <f>IF(G291="-","",VLOOKUP(J291,Turnus!$B$2:$D$17,3,FALSE))</f>
        <v>130.44642857142858</v>
      </c>
      <c r="L291" s="87">
        <f t="shared" si="38"/>
        <v>4874.7830357142857</v>
      </c>
      <c r="M291" s="88">
        <f t="shared" si="39"/>
        <v>0</v>
      </c>
      <c r="N291" s="89" t="str">
        <f t="shared" si="40"/>
        <v/>
      </c>
      <c r="O291" s="90">
        <f>Leistungswerte!$I$8</f>
        <v>0</v>
      </c>
      <c r="P291" s="90" t="str">
        <f t="shared" si="41"/>
        <v/>
      </c>
      <c r="Q291" s="90" t="str">
        <f t="shared" si="42"/>
        <v/>
      </c>
      <c r="R291" s="90" t="str">
        <f t="shared" si="43"/>
        <v/>
      </c>
      <c r="S291" s="76"/>
    </row>
    <row r="292" spans="2:19" ht="14.25" customHeight="1" x14ac:dyDescent="0.2">
      <c r="B292" s="230" t="s">
        <v>521</v>
      </c>
      <c r="C292" s="77" t="s">
        <v>27</v>
      </c>
      <c r="D292" s="78" t="s">
        <v>69</v>
      </c>
      <c r="E292" s="76" t="s">
        <v>17</v>
      </c>
      <c r="F292" s="77" t="s">
        <v>238</v>
      </c>
      <c r="G292" s="77" t="s">
        <v>175</v>
      </c>
      <c r="H292" s="76" t="s">
        <v>29</v>
      </c>
      <c r="I292" s="85">
        <v>57.51</v>
      </c>
      <c r="J292" s="74" t="str">
        <f t="shared" si="37"/>
        <v>2 x w</v>
      </c>
      <c r="K292" s="86">
        <f>IF(G292="-","",VLOOKUP(J292,Turnus!$B$2:$D$17,3,FALSE))</f>
        <v>104.35714285714286</v>
      </c>
      <c r="L292" s="87">
        <f t="shared" si="38"/>
        <v>6001.579285714286</v>
      </c>
      <c r="M292" s="88">
        <f t="shared" si="39"/>
        <v>0</v>
      </c>
      <c r="N292" s="89" t="str">
        <f t="shared" si="40"/>
        <v/>
      </c>
      <c r="O292" s="90">
        <f>Leistungswerte!$I$8</f>
        <v>0</v>
      </c>
      <c r="P292" s="90" t="str">
        <f t="shared" si="41"/>
        <v/>
      </c>
      <c r="Q292" s="90" t="str">
        <f t="shared" si="42"/>
        <v/>
      </c>
      <c r="R292" s="90" t="str">
        <f t="shared" si="43"/>
        <v/>
      </c>
      <c r="S292" s="76"/>
    </row>
    <row r="293" spans="2:19" ht="14.25" customHeight="1" x14ac:dyDescent="0.2">
      <c r="B293" s="230" t="s">
        <v>521</v>
      </c>
      <c r="C293" s="77" t="s">
        <v>27</v>
      </c>
      <c r="D293" s="78" t="s">
        <v>72</v>
      </c>
      <c r="E293" s="76" t="s">
        <v>17</v>
      </c>
      <c r="F293" s="77" t="s">
        <v>238</v>
      </c>
      <c r="G293" s="77" t="s">
        <v>175</v>
      </c>
      <c r="H293" s="76" t="s">
        <v>29</v>
      </c>
      <c r="I293" s="85">
        <v>24.78</v>
      </c>
      <c r="J293" s="74" t="str">
        <f t="shared" si="37"/>
        <v>2 x w</v>
      </c>
      <c r="K293" s="86">
        <f>IF(G293="-","",VLOOKUP(J293,Turnus!$B$2:$D$17,3,FALSE))</f>
        <v>104.35714285714286</v>
      </c>
      <c r="L293" s="87">
        <f t="shared" si="38"/>
        <v>2585.9700000000003</v>
      </c>
      <c r="M293" s="88">
        <f t="shared" si="39"/>
        <v>0</v>
      </c>
      <c r="N293" s="89" t="str">
        <f t="shared" si="40"/>
        <v/>
      </c>
      <c r="O293" s="90">
        <f>Leistungswerte!$I$8</f>
        <v>0</v>
      </c>
      <c r="P293" s="90" t="str">
        <f t="shared" si="41"/>
        <v/>
      </c>
      <c r="Q293" s="90" t="str">
        <f t="shared" si="42"/>
        <v/>
      </c>
      <c r="R293" s="90" t="str">
        <f t="shared" si="43"/>
        <v/>
      </c>
      <c r="S293" s="76"/>
    </row>
    <row r="294" spans="2:19" ht="14.25" customHeight="1" x14ac:dyDescent="0.2">
      <c r="B294" s="230" t="s">
        <v>521</v>
      </c>
      <c r="C294" s="77" t="s">
        <v>27</v>
      </c>
      <c r="D294" s="78" t="s">
        <v>73</v>
      </c>
      <c r="E294" s="76" t="s">
        <v>22</v>
      </c>
      <c r="F294" s="77" t="s">
        <v>236</v>
      </c>
      <c r="G294" s="77" t="s">
        <v>411</v>
      </c>
      <c r="H294" s="76" t="s">
        <v>49</v>
      </c>
      <c r="I294" s="85">
        <v>24.41</v>
      </c>
      <c r="J294" s="74" t="str">
        <f t="shared" si="37"/>
        <v>1 x w</v>
      </c>
      <c r="K294" s="86">
        <f>IF(G294="-","",VLOOKUP(J294,Turnus!$B$2:$D$17,3,FALSE))</f>
        <v>52.178571428571431</v>
      </c>
      <c r="L294" s="87">
        <f t="shared" si="38"/>
        <v>1273.6789285714287</v>
      </c>
      <c r="M294" s="88">
        <f t="shared" si="39"/>
        <v>0</v>
      </c>
      <c r="N294" s="89" t="str">
        <f t="shared" si="40"/>
        <v/>
      </c>
      <c r="O294" s="90">
        <f>Leistungswerte!$I$8</f>
        <v>0</v>
      </c>
      <c r="P294" s="90" t="str">
        <f t="shared" si="41"/>
        <v/>
      </c>
      <c r="Q294" s="90" t="str">
        <f t="shared" si="42"/>
        <v/>
      </c>
      <c r="R294" s="90" t="str">
        <f t="shared" si="43"/>
        <v/>
      </c>
      <c r="S294" s="76"/>
    </row>
    <row r="295" spans="2:19" ht="14.25" customHeight="1" x14ac:dyDescent="0.2">
      <c r="B295" s="230" t="s">
        <v>521</v>
      </c>
      <c r="C295" s="77" t="s">
        <v>27</v>
      </c>
      <c r="D295" s="78" t="s">
        <v>74</v>
      </c>
      <c r="E295" s="76" t="s">
        <v>22</v>
      </c>
      <c r="F295" s="77" t="s">
        <v>402</v>
      </c>
      <c r="G295" s="77" t="s">
        <v>26</v>
      </c>
      <c r="H295" s="76" t="s">
        <v>29</v>
      </c>
      <c r="I295" s="85">
        <v>56.42</v>
      </c>
      <c r="J295" s="74" t="str">
        <f t="shared" si="37"/>
        <v>2,5 x w*</v>
      </c>
      <c r="K295" s="86">
        <f>IF(G295="-","",VLOOKUP(J295,Turnus!$B$2:$D$17,3,FALSE))</f>
        <v>112.44642857142858</v>
      </c>
      <c r="L295" s="87">
        <f t="shared" si="38"/>
        <v>6344.2275000000009</v>
      </c>
      <c r="M295" s="88">
        <f t="shared" si="39"/>
        <v>0</v>
      </c>
      <c r="N295" s="89" t="str">
        <f t="shared" si="40"/>
        <v/>
      </c>
      <c r="O295" s="90">
        <f>Leistungswerte!$I$8</f>
        <v>0</v>
      </c>
      <c r="P295" s="90" t="str">
        <f t="shared" si="41"/>
        <v/>
      </c>
      <c r="Q295" s="90" t="str">
        <f t="shared" si="42"/>
        <v/>
      </c>
      <c r="R295" s="90" t="str">
        <f t="shared" si="43"/>
        <v/>
      </c>
      <c r="S295" s="76"/>
    </row>
    <row r="296" spans="2:19" ht="14.25" customHeight="1" x14ac:dyDescent="0.2">
      <c r="B296" s="230" t="s">
        <v>521</v>
      </c>
      <c r="C296" s="77" t="s">
        <v>27</v>
      </c>
      <c r="D296" s="78" t="s">
        <v>75</v>
      </c>
      <c r="E296" s="76" t="s">
        <v>22</v>
      </c>
      <c r="F296" s="77" t="s">
        <v>402</v>
      </c>
      <c r="G296" s="77" t="s">
        <v>26</v>
      </c>
      <c r="H296" s="76" t="s">
        <v>29</v>
      </c>
      <c r="I296" s="85">
        <v>56.68</v>
      </c>
      <c r="J296" s="74" t="str">
        <f t="shared" si="37"/>
        <v>2,5 x w*</v>
      </c>
      <c r="K296" s="86">
        <f>IF(G296="-","",VLOOKUP(J296,Turnus!$B$2:$D$17,3,FALSE))</f>
        <v>112.44642857142858</v>
      </c>
      <c r="L296" s="87">
        <f t="shared" si="38"/>
        <v>6373.4635714285723</v>
      </c>
      <c r="M296" s="88">
        <f t="shared" si="39"/>
        <v>0</v>
      </c>
      <c r="N296" s="89" t="str">
        <f t="shared" si="40"/>
        <v/>
      </c>
      <c r="O296" s="90">
        <f>Leistungswerte!$I$8</f>
        <v>0</v>
      </c>
      <c r="P296" s="90" t="str">
        <f t="shared" si="41"/>
        <v/>
      </c>
      <c r="Q296" s="90" t="str">
        <f t="shared" si="42"/>
        <v/>
      </c>
      <c r="R296" s="90" t="str">
        <f t="shared" si="43"/>
        <v/>
      </c>
      <c r="S296" s="76"/>
    </row>
    <row r="297" spans="2:19" ht="14.25" customHeight="1" x14ac:dyDescent="0.2">
      <c r="B297" s="230" t="s">
        <v>521</v>
      </c>
      <c r="C297" s="77" t="s">
        <v>27</v>
      </c>
      <c r="D297" s="78" t="s">
        <v>76</v>
      </c>
      <c r="E297" s="76" t="s">
        <v>22</v>
      </c>
      <c r="F297" s="77" t="s">
        <v>402</v>
      </c>
      <c r="G297" s="77" t="s">
        <v>26</v>
      </c>
      <c r="H297" s="76" t="s">
        <v>29</v>
      </c>
      <c r="I297" s="85">
        <v>54.75</v>
      </c>
      <c r="J297" s="74" t="str">
        <f t="shared" si="37"/>
        <v>2,5 x w*</v>
      </c>
      <c r="K297" s="86">
        <f>IF(G297="-","",VLOOKUP(J297,Turnus!$B$2:$D$17,3,FALSE))</f>
        <v>112.44642857142858</v>
      </c>
      <c r="L297" s="87">
        <f t="shared" si="38"/>
        <v>6156.4419642857147</v>
      </c>
      <c r="M297" s="88">
        <f t="shared" si="39"/>
        <v>0</v>
      </c>
      <c r="N297" s="89" t="str">
        <f t="shared" si="40"/>
        <v/>
      </c>
      <c r="O297" s="90">
        <f>Leistungswerte!$I$8</f>
        <v>0</v>
      </c>
      <c r="P297" s="90" t="str">
        <f t="shared" si="41"/>
        <v/>
      </c>
      <c r="Q297" s="90" t="str">
        <f t="shared" si="42"/>
        <v/>
      </c>
      <c r="R297" s="90" t="str">
        <f t="shared" si="43"/>
        <v/>
      </c>
      <c r="S297" s="76"/>
    </row>
    <row r="298" spans="2:19" ht="14.25" customHeight="1" x14ac:dyDescent="0.2">
      <c r="B298" s="230" t="s">
        <v>521</v>
      </c>
      <c r="C298" s="77" t="s">
        <v>27</v>
      </c>
      <c r="D298" s="78" t="s">
        <v>77</v>
      </c>
      <c r="E298" s="76" t="s">
        <v>22</v>
      </c>
      <c r="F298" s="77" t="s">
        <v>402</v>
      </c>
      <c r="G298" s="77" t="s">
        <v>26</v>
      </c>
      <c r="H298" s="76" t="s">
        <v>29</v>
      </c>
      <c r="I298" s="85">
        <v>67.39</v>
      </c>
      <c r="J298" s="74" t="str">
        <f t="shared" si="37"/>
        <v>2,5 x w*</v>
      </c>
      <c r="K298" s="86">
        <f>IF(G298="-","",VLOOKUP(J298,Turnus!$B$2:$D$17,3,FALSE))</f>
        <v>112.44642857142858</v>
      </c>
      <c r="L298" s="87">
        <f t="shared" si="38"/>
        <v>7577.7648214285728</v>
      </c>
      <c r="M298" s="88">
        <f t="shared" si="39"/>
        <v>0</v>
      </c>
      <c r="N298" s="89" t="str">
        <f t="shared" si="40"/>
        <v/>
      </c>
      <c r="O298" s="90">
        <f>Leistungswerte!$I$8</f>
        <v>0</v>
      </c>
      <c r="P298" s="90" t="str">
        <f t="shared" si="41"/>
        <v/>
      </c>
      <c r="Q298" s="90" t="str">
        <f t="shared" si="42"/>
        <v/>
      </c>
      <c r="R298" s="90" t="str">
        <f t="shared" si="43"/>
        <v/>
      </c>
      <c r="S298" s="76"/>
    </row>
    <row r="299" spans="2:19" ht="14.25" customHeight="1" x14ac:dyDescent="0.2">
      <c r="B299" s="230" t="s">
        <v>521</v>
      </c>
      <c r="C299" s="77" t="s">
        <v>27</v>
      </c>
      <c r="D299" s="78" t="s">
        <v>78</v>
      </c>
      <c r="E299" s="76" t="s">
        <v>17</v>
      </c>
      <c r="F299" s="77" t="s">
        <v>238</v>
      </c>
      <c r="G299" s="77" t="s">
        <v>175</v>
      </c>
      <c r="H299" s="76" t="s">
        <v>29</v>
      </c>
      <c r="I299" s="85">
        <v>51.2</v>
      </c>
      <c r="J299" s="74" t="str">
        <f t="shared" si="37"/>
        <v>2 x w</v>
      </c>
      <c r="K299" s="86">
        <f>IF(G299="-","",VLOOKUP(J299,Turnus!$B$2:$D$17,3,FALSE))</f>
        <v>104.35714285714286</v>
      </c>
      <c r="L299" s="87">
        <f t="shared" si="38"/>
        <v>5343.0857142857149</v>
      </c>
      <c r="M299" s="88">
        <f t="shared" si="39"/>
        <v>0</v>
      </c>
      <c r="N299" s="89" t="str">
        <f t="shared" si="40"/>
        <v/>
      </c>
      <c r="O299" s="90">
        <f>Leistungswerte!$I$8</f>
        <v>0</v>
      </c>
      <c r="P299" s="90" t="str">
        <f t="shared" si="41"/>
        <v/>
      </c>
      <c r="Q299" s="90" t="str">
        <f t="shared" si="42"/>
        <v/>
      </c>
      <c r="R299" s="90" t="str">
        <f t="shared" si="43"/>
        <v/>
      </c>
      <c r="S299" s="76"/>
    </row>
    <row r="300" spans="2:19" s="240" customFormat="1" ht="14.25" customHeight="1" x14ac:dyDescent="0.2">
      <c r="B300" s="231" t="s">
        <v>536</v>
      </c>
      <c r="C300" s="179" t="s">
        <v>27</v>
      </c>
      <c r="D300" s="180" t="s">
        <v>110</v>
      </c>
      <c r="E300" s="178" t="s">
        <v>597</v>
      </c>
      <c r="F300" s="179" t="s">
        <v>403</v>
      </c>
      <c r="G300" s="179" t="s">
        <v>459</v>
      </c>
      <c r="H300" s="178" t="s">
        <v>50</v>
      </c>
      <c r="I300" s="234">
        <v>20.61</v>
      </c>
      <c r="J300" s="235" t="str">
        <f t="shared" si="37"/>
        <v>5 x w</v>
      </c>
      <c r="K300" s="236">
        <f>IF(G300="-","",VLOOKUP(J300,Turnus!$B$2:$D$17,3,FALSE))</f>
        <v>253.25</v>
      </c>
      <c r="L300" s="237">
        <f t="shared" si="38"/>
        <v>5219.4825000000001</v>
      </c>
      <c r="M300" s="238">
        <f t="shared" si="39"/>
        <v>0</v>
      </c>
      <c r="N300" s="89" t="str">
        <f t="shared" si="40"/>
        <v/>
      </c>
      <c r="O300" s="239">
        <f>Leistungswerte!$I$8</f>
        <v>0</v>
      </c>
      <c r="P300" s="90" t="str">
        <f t="shared" si="41"/>
        <v/>
      </c>
      <c r="Q300" s="90" t="str">
        <f t="shared" si="42"/>
        <v/>
      </c>
      <c r="R300" s="90" t="str">
        <f t="shared" si="43"/>
        <v/>
      </c>
      <c r="S300" s="178"/>
    </row>
    <row r="301" spans="2:19" s="240" customFormat="1" ht="14.25" customHeight="1" x14ac:dyDescent="0.2">
      <c r="B301" s="231" t="s">
        <v>536</v>
      </c>
      <c r="C301" s="179" t="s">
        <v>27</v>
      </c>
      <c r="D301" s="180" t="s">
        <v>111</v>
      </c>
      <c r="E301" s="178" t="s">
        <v>598</v>
      </c>
      <c r="F301" s="179" t="s">
        <v>237</v>
      </c>
      <c r="G301" s="179" t="s">
        <v>445</v>
      </c>
      <c r="H301" s="178" t="s">
        <v>15</v>
      </c>
      <c r="I301" s="234">
        <v>5.48</v>
      </c>
      <c r="J301" s="235" t="str">
        <f t="shared" si="37"/>
        <v>5 x w</v>
      </c>
      <c r="K301" s="236">
        <f>IF(G301="-","",VLOOKUP(J301,Turnus!$B$2:$D$17,3,FALSE))</f>
        <v>253.25</v>
      </c>
      <c r="L301" s="237">
        <f t="shared" si="38"/>
        <v>1387.8100000000002</v>
      </c>
      <c r="M301" s="238">
        <f t="shared" si="39"/>
        <v>0</v>
      </c>
      <c r="N301" s="89" t="str">
        <f t="shared" si="40"/>
        <v/>
      </c>
      <c r="O301" s="239">
        <f>Leistungswerte!$I$8</f>
        <v>0</v>
      </c>
      <c r="P301" s="90" t="str">
        <f t="shared" si="41"/>
        <v/>
      </c>
      <c r="Q301" s="90" t="str">
        <f t="shared" si="42"/>
        <v/>
      </c>
      <c r="R301" s="90" t="str">
        <f t="shared" si="43"/>
        <v/>
      </c>
      <c r="S301" s="178"/>
    </row>
    <row r="302" spans="2:19" s="240" customFormat="1" ht="14.25" customHeight="1" x14ac:dyDescent="0.2">
      <c r="B302" s="231" t="s">
        <v>536</v>
      </c>
      <c r="C302" s="179" t="s">
        <v>27</v>
      </c>
      <c r="D302" s="180" t="s">
        <v>112</v>
      </c>
      <c r="E302" s="178" t="s">
        <v>598</v>
      </c>
      <c r="F302" s="179" t="s">
        <v>237</v>
      </c>
      <c r="G302" s="179" t="s">
        <v>445</v>
      </c>
      <c r="H302" s="178" t="s">
        <v>15</v>
      </c>
      <c r="I302" s="234">
        <v>3.39</v>
      </c>
      <c r="J302" s="235" t="str">
        <f t="shared" si="37"/>
        <v>5 x w</v>
      </c>
      <c r="K302" s="236">
        <f>IF(G302="-","",VLOOKUP(J302,Turnus!$B$2:$D$17,3,FALSE))</f>
        <v>253.25</v>
      </c>
      <c r="L302" s="237">
        <f t="shared" si="38"/>
        <v>858.51750000000004</v>
      </c>
      <c r="M302" s="238">
        <f t="shared" si="39"/>
        <v>0</v>
      </c>
      <c r="N302" s="89" t="str">
        <f t="shared" si="40"/>
        <v/>
      </c>
      <c r="O302" s="239">
        <f>Leistungswerte!$I$8</f>
        <v>0</v>
      </c>
      <c r="P302" s="90" t="str">
        <f t="shared" si="41"/>
        <v/>
      </c>
      <c r="Q302" s="90" t="str">
        <f t="shared" si="42"/>
        <v/>
      </c>
      <c r="R302" s="90" t="str">
        <f t="shared" si="43"/>
        <v/>
      </c>
      <c r="S302" s="178"/>
    </row>
    <row r="303" spans="2:19" s="240" customFormat="1" ht="14.25" customHeight="1" x14ac:dyDescent="0.2">
      <c r="B303" s="231" t="s">
        <v>536</v>
      </c>
      <c r="C303" s="179" t="s">
        <v>27</v>
      </c>
      <c r="D303" s="180" t="s">
        <v>113</v>
      </c>
      <c r="E303" s="178" t="s">
        <v>599</v>
      </c>
      <c r="F303" s="179" t="s">
        <v>403</v>
      </c>
      <c r="G303" s="179" t="s">
        <v>459</v>
      </c>
      <c r="H303" s="178" t="s">
        <v>50</v>
      </c>
      <c r="I303" s="234">
        <v>10.7</v>
      </c>
      <c r="J303" s="235" t="str">
        <f t="shared" si="37"/>
        <v>5 x w</v>
      </c>
      <c r="K303" s="236">
        <f>IF(G303="-","",VLOOKUP(J303,Turnus!$B$2:$D$17,3,FALSE))</f>
        <v>253.25</v>
      </c>
      <c r="L303" s="237">
        <f t="shared" si="38"/>
        <v>2709.7749999999996</v>
      </c>
      <c r="M303" s="238">
        <f t="shared" si="39"/>
        <v>0</v>
      </c>
      <c r="N303" s="89" t="str">
        <f t="shared" si="40"/>
        <v/>
      </c>
      <c r="O303" s="239">
        <f>Leistungswerte!$I$8</f>
        <v>0</v>
      </c>
      <c r="P303" s="90" t="str">
        <f t="shared" si="41"/>
        <v/>
      </c>
      <c r="Q303" s="90" t="str">
        <f t="shared" si="42"/>
        <v/>
      </c>
      <c r="R303" s="90" t="str">
        <f t="shared" si="43"/>
        <v/>
      </c>
      <c r="S303" s="178"/>
    </row>
    <row r="304" spans="2:19" s="240" customFormat="1" ht="14.25" customHeight="1" x14ac:dyDescent="0.2">
      <c r="B304" s="231" t="s">
        <v>536</v>
      </c>
      <c r="C304" s="179" t="s">
        <v>27</v>
      </c>
      <c r="D304" s="180" t="s">
        <v>114</v>
      </c>
      <c r="E304" s="178" t="s">
        <v>600</v>
      </c>
      <c r="F304" s="179" t="s">
        <v>403</v>
      </c>
      <c r="G304" s="179" t="s">
        <v>459</v>
      </c>
      <c r="H304" s="178" t="s">
        <v>463</v>
      </c>
      <c r="I304" s="234">
        <v>40.6</v>
      </c>
      <c r="J304" s="235" t="str">
        <f t="shared" si="37"/>
        <v>5 x w</v>
      </c>
      <c r="K304" s="236">
        <f>IF(G304="-","",VLOOKUP(J304,Turnus!$B$2:$D$17,3,FALSE))</f>
        <v>253.25</v>
      </c>
      <c r="L304" s="237">
        <f t="shared" si="38"/>
        <v>10281.950000000001</v>
      </c>
      <c r="M304" s="238">
        <f t="shared" si="39"/>
        <v>0</v>
      </c>
      <c r="N304" s="89" t="str">
        <f t="shared" si="40"/>
        <v/>
      </c>
      <c r="O304" s="239">
        <f>Leistungswerte!$I$8</f>
        <v>0</v>
      </c>
      <c r="P304" s="90" t="str">
        <f t="shared" si="41"/>
        <v/>
      </c>
      <c r="Q304" s="90" t="str">
        <f t="shared" si="42"/>
        <v/>
      </c>
      <c r="R304" s="90" t="str">
        <f t="shared" si="43"/>
        <v/>
      </c>
      <c r="S304" s="178"/>
    </row>
    <row r="305" spans="2:19" s="240" customFormat="1" ht="14.25" customHeight="1" x14ac:dyDescent="0.2">
      <c r="B305" s="231" t="s">
        <v>536</v>
      </c>
      <c r="C305" s="179" t="s">
        <v>27</v>
      </c>
      <c r="D305" s="180" t="s">
        <v>474</v>
      </c>
      <c r="E305" s="178" t="s">
        <v>601</v>
      </c>
      <c r="F305" s="179" t="s">
        <v>241</v>
      </c>
      <c r="G305" s="179" t="s">
        <v>459</v>
      </c>
      <c r="H305" s="178" t="s">
        <v>50</v>
      </c>
      <c r="I305" s="234">
        <v>23.45</v>
      </c>
      <c r="J305" s="235" t="str">
        <f t="shared" si="37"/>
        <v>5 x w</v>
      </c>
      <c r="K305" s="236">
        <f>IF(G305="-","",VLOOKUP(J305,Turnus!$B$2:$D$17,3,FALSE))</f>
        <v>253.25</v>
      </c>
      <c r="L305" s="237">
        <f t="shared" si="38"/>
        <v>5938.7124999999996</v>
      </c>
      <c r="M305" s="238">
        <f t="shared" si="39"/>
        <v>0</v>
      </c>
      <c r="N305" s="89" t="str">
        <f t="shared" si="40"/>
        <v/>
      </c>
      <c r="O305" s="239">
        <f>Leistungswerte!$I$8</f>
        <v>0</v>
      </c>
      <c r="P305" s="90" t="str">
        <f t="shared" si="41"/>
        <v/>
      </c>
      <c r="Q305" s="90" t="str">
        <f t="shared" si="42"/>
        <v/>
      </c>
      <c r="R305" s="90" t="str">
        <f t="shared" si="43"/>
        <v/>
      </c>
      <c r="S305" s="178"/>
    </row>
    <row r="306" spans="2:19" ht="14.25" customHeight="1" x14ac:dyDescent="0.2">
      <c r="B306" s="230" t="s">
        <v>521</v>
      </c>
      <c r="C306" s="77" t="s">
        <v>27</v>
      </c>
      <c r="D306" s="78" t="s">
        <v>115</v>
      </c>
      <c r="E306" s="76" t="s">
        <v>17</v>
      </c>
      <c r="F306" s="77" t="s">
        <v>238</v>
      </c>
      <c r="G306" s="77" t="s">
        <v>175</v>
      </c>
      <c r="H306" s="76" t="s">
        <v>29</v>
      </c>
      <c r="I306" s="85">
        <v>4.8</v>
      </c>
      <c r="J306" s="74" t="str">
        <f t="shared" si="37"/>
        <v>2 x w</v>
      </c>
      <c r="K306" s="86">
        <f>IF(G306="-","",VLOOKUP(J306,Turnus!$B$2:$D$17,3,FALSE))</f>
        <v>104.35714285714286</v>
      </c>
      <c r="L306" s="87">
        <f t="shared" si="38"/>
        <v>500.91428571428571</v>
      </c>
      <c r="M306" s="88">
        <f t="shared" si="39"/>
        <v>0</v>
      </c>
      <c r="N306" s="89" t="str">
        <f t="shared" si="40"/>
        <v/>
      </c>
      <c r="O306" s="90">
        <f>Leistungswerte!$I$8</f>
        <v>0</v>
      </c>
      <c r="P306" s="90" t="str">
        <f t="shared" si="41"/>
        <v/>
      </c>
      <c r="Q306" s="90" t="str">
        <f t="shared" si="42"/>
        <v/>
      </c>
      <c r="R306" s="90" t="str">
        <f t="shared" si="43"/>
        <v/>
      </c>
      <c r="S306" s="76"/>
    </row>
    <row r="307" spans="2:19" ht="14.25" customHeight="1" x14ac:dyDescent="0.2">
      <c r="B307" s="230" t="s">
        <v>521</v>
      </c>
      <c r="C307" s="77" t="s">
        <v>27</v>
      </c>
      <c r="D307" s="78" t="s">
        <v>116</v>
      </c>
      <c r="E307" s="76" t="s">
        <v>17</v>
      </c>
      <c r="F307" s="77" t="s">
        <v>238</v>
      </c>
      <c r="G307" s="77" t="s">
        <v>175</v>
      </c>
      <c r="H307" s="76" t="s">
        <v>15</v>
      </c>
      <c r="I307" s="85">
        <v>10</v>
      </c>
      <c r="J307" s="74" t="str">
        <f t="shared" si="37"/>
        <v>2 x w</v>
      </c>
      <c r="K307" s="86">
        <f>IF(G307="-","",VLOOKUP(J307,Turnus!$B$2:$D$17,3,FALSE))</f>
        <v>104.35714285714286</v>
      </c>
      <c r="L307" s="87">
        <f t="shared" si="38"/>
        <v>1043.5714285714287</v>
      </c>
      <c r="M307" s="88">
        <f t="shared" si="39"/>
        <v>0</v>
      </c>
      <c r="N307" s="89" t="str">
        <f t="shared" si="40"/>
        <v/>
      </c>
      <c r="O307" s="90">
        <f>Leistungswerte!$I$8</f>
        <v>0</v>
      </c>
      <c r="P307" s="90" t="str">
        <f t="shared" si="41"/>
        <v/>
      </c>
      <c r="Q307" s="90" t="str">
        <f t="shared" si="42"/>
        <v/>
      </c>
      <c r="R307" s="90" t="str">
        <f t="shared" si="43"/>
        <v/>
      </c>
      <c r="S307" s="76"/>
    </row>
    <row r="308" spans="2:19" ht="14.25" customHeight="1" x14ac:dyDescent="0.2">
      <c r="B308" s="230" t="s">
        <v>521</v>
      </c>
      <c r="C308" s="77" t="s">
        <v>27</v>
      </c>
      <c r="D308" s="78" t="s">
        <v>117</v>
      </c>
      <c r="E308" s="76" t="s">
        <v>22</v>
      </c>
      <c r="F308" s="77" t="s">
        <v>237</v>
      </c>
      <c r="G308" s="77" t="s">
        <v>445</v>
      </c>
      <c r="H308" s="76" t="s">
        <v>15</v>
      </c>
      <c r="I308" s="85">
        <v>5.19</v>
      </c>
      <c r="J308" s="74" t="str">
        <f t="shared" si="37"/>
        <v>5 x w</v>
      </c>
      <c r="K308" s="86">
        <f>IF(G308="-","",VLOOKUP(J308,Turnus!$B$2:$D$17,3,FALSE))</f>
        <v>253.25</v>
      </c>
      <c r="L308" s="87">
        <f t="shared" si="38"/>
        <v>1314.3675000000001</v>
      </c>
      <c r="M308" s="88">
        <f t="shared" si="39"/>
        <v>0</v>
      </c>
      <c r="N308" s="89" t="str">
        <f t="shared" si="40"/>
        <v/>
      </c>
      <c r="O308" s="90">
        <f>Leistungswerte!$I$8</f>
        <v>0</v>
      </c>
      <c r="P308" s="90" t="str">
        <f t="shared" si="41"/>
        <v/>
      </c>
      <c r="Q308" s="90" t="str">
        <f t="shared" si="42"/>
        <v/>
      </c>
      <c r="R308" s="90" t="str">
        <f t="shared" si="43"/>
        <v/>
      </c>
      <c r="S308" s="76"/>
    </row>
    <row r="309" spans="2:19" ht="14.25" customHeight="1" x14ac:dyDescent="0.2">
      <c r="B309" s="230" t="s">
        <v>521</v>
      </c>
      <c r="C309" s="77" t="s">
        <v>27</v>
      </c>
      <c r="D309" s="78" t="s">
        <v>496</v>
      </c>
      <c r="E309" s="76" t="s">
        <v>22</v>
      </c>
      <c r="F309" s="77" t="s">
        <v>236</v>
      </c>
      <c r="G309" s="77" t="s">
        <v>411</v>
      </c>
      <c r="H309" s="76" t="s">
        <v>49</v>
      </c>
      <c r="I309" s="85">
        <v>16.57</v>
      </c>
      <c r="J309" s="74" t="str">
        <f t="shared" si="37"/>
        <v>1 x w</v>
      </c>
      <c r="K309" s="86">
        <f>IF(G309="-","",VLOOKUP(J309,Turnus!$B$2:$D$17,3,FALSE))</f>
        <v>52.178571428571431</v>
      </c>
      <c r="L309" s="87">
        <f t="shared" si="38"/>
        <v>864.59892857142859</v>
      </c>
      <c r="M309" s="88">
        <f t="shared" si="39"/>
        <v>0</v>
      </c>
      <c r="N309" s="89" t="str">
        <f t="shared" si="40"/>
        <v/>
      </c>
      <c r="O309" s="90">
        <f>Leistungswerte!$I$8</f>
        <v>0</v>
      </c>
      <c r="P309" s="90" t="str">
        <f t="shared" si="41"/>
        <v/>
      </c>
      <c r="Q309" s="90" t="str">
        <f t="shared" si="42"/>
        <v/>
      </c>
      <c r="R309" s="90" t="str">
        <f t="shared" si="43"/>
        <v/>
      </c>
      <c r="S309" s="76"/>
    </row>
    <row r="310" spans="2:19" ht="14.25" customHeight="1" x14ac:dyDescent="0.2">
      <c r="B310" s="230" t="s">
        <v>535</v>
      </c>
      <c r="C310" s="77" t="s">
        <v>537</v>
      </c>
      <c r="D310" s="78" t="s">
        <v>539</v>
      </c>
      <c r="E310" s="76" t="s">
        <v>22</v>
      </c>
      <c r="F310" s="77" t="s">
        <v>240</v>
      </c>
      <c r="G310" s="77" t="s">
        <v>177</v>
      </c>
      <c r="H310" s="76" t="s">
        <v>12</v>
      </c>
      <c r="I310" s="85">
        <v>12.11</v>
      </c>
      <c r="J310" s="74" t="str">
        <f t="shared" si="37"/>
        <v>2,5 x w</v>
      </c>
      <c r="K310" s="86">
        <f>IF(G310="-","",VLOOKUP(J310,Turnus!$B$2:$D$17,3,FALSE))</f>
        <v>130.44642857142858</v>
      </c>
      <c r="L310" s="87">
        <f t="shared" ref="L310:L314" si="44">IF(K310="","",I310*K310)</f>
        <v>1579.7062500000002</v>
      </c>
      <c r="M310" s="88">
        <f t="shared" si="39"/>
        <v>0</v>
      </c>
      <c r="N310" s="89" t="str">
        <f t="shared" si="40"/>
        <v/>
      </c>
      <c r="O310" s="90">
        <f>Leistungswerte!$I$8</f>
        <v>0</v>
      </c>
      <c r="P310" s="90" t="str">
        <f t="shared" si="41"/>
        <v/>
      </c>
      <c r="Q310" s="90" t="str">
        <f t="shared" si="42"/>
        <v/>
      </c>
      <c r="R310" s="90" t="str">
        <f t="shared" si="43"/>
        <v/>
      </c>
      <c r="S310" s="76"/>
    </row>
    <row r="311" spans="2:19" ht="14.25" customHeight="1" x14ac:dyDescent="0.2">
      <c r="B311" s="230" t="s">
        <v>535</v>
      </c>
      <c r="C311" s="77" t="s">
        <v>537</v>
      </c>
      <c r="D311" s="78" t="s">
        <v>572</v>
      </c>
      <c r="E311" s="76" t="s">
        <v>17</v>
      </c>
      <c r="F311" s="77" t="s">
        <v>238</v>
      </c>
      <c r="G311" s="77" t="s">
        <v>175</v>
      </c>
      <c r="H311" s="76" t="s">
        <v>12</v>
      </c>
      <c r="I311" s="85">
        <v>25.62</v>
      </c>
      <c r="J311" s="74" t="str">
        <f t="shared" si="37"/>
        <v>2 x w</v>
      </c>
      <c r="K311" s="86">
        <f>IF(G311="-","",VLOOKUP(J311,Turnus!$B$2:$D$17,3,FALSE))</f>
        <v>104.35714285714286</v>
      </c>
      <c r="L311" s="87">
        <f t="shared" si="44"/>
        <v>2673.63</v>
      </c>
      <c r="M311" s="88">
        <f t="shared" si="39"/>
        <v>0</v>
      </c>
      <c r="N311" s="89" t="str">
        <f t="shared" si="40"/>
        <v/>
      </c>
      <c r="O311" s="90">
        <f>Leistungswerte!$I$8</f>
        <v>0</v>
      </c>
      <c r="P311" s="90" t="str">
        <f t="shared" si="41"/>
        <v/>
      </c>
      <c r="Q311" s="90" t="str">
        <f t="shared" si="42"/>
        <v/>
      </c>
      <c r="R311" s="90" t="str">
        <f t="shared" si="43"/>
        <v/>
      </c>
      <c r="S311" s="76"/>
    </row>
    <row r="312" spans="2:19" ht="14.25" customHeight="1" x14ac:dyDescent="0.2">
      <c r="B312" s="230" t="s">
        <v>535</v>
      </c>
      <c r="C312" s="77" t="s">
        <v>537</v>
      </c>
      <c r="D312" s="232" t="s">
        <v>540</v>
      </c>
      <c r="E312" s="76" t="s">
        <v>22</v>
      </c>
      <c r="F312" s="77" t="s">
        <v>236</v>
      </c>
      <c r="G312" s="77" t="s">
        <v>411</v>
      </c>
      <c r="H312" s="76" t="s">
        <v>29</v>
      </c>
      <c r="I312" s="85">
        <v>14.25</v>
      </c>
      <c r="J312" s="74" t="str">
        <f t="shared" si="37"/>
        <v>1 x w</v>
      </c>
      <c r="K312" s="86">
        <f>IF(G312="-","",VLOOKUP(J312,Turnus!$B$2:$D$17,3,FALSE))</f>
        <v>52.178571428571431</v>
      </c>
      <c r="L312" s="87">
        <f t="shared" si="44"/>
        <v>743.54464285714289</v>
      </c>
      <c r="M312" s="88">
        <f t="shared" si="39"/>
        <v>0</v>
      </c>
      <c r="N312" s="89" t="str">
        <f t="shared" si="40"/>
        <v/>
      </c>
      <c r="O312" s="90">
        <f>Leistungswerte!$I$8</f>
        <v>0</v>
      </c>
      <c r="P312" s="90" t="str">
        <f t="shared" si="41"/>
        <v/>
      </c>
      <c r="Q312" s="90" t="str">
        <f t="shared" si="42"/>
        <v/>
      </c>
      <c r="R312" s="90" t="str">
        <f t="shared" si="43"/>
        <v/>
      </c>
      <c r="S312" s="76"/>
    </row>
    <row r="313" spans="2:19" ht="14.25" customHeight="1" x14ac:dyDescent="0.2">
      <c r="B313" s="230" t="s">
        <v>535</v>
      </c>
      <c r="C313" s="77" t="s">
        <v>537</v>
      </c>
      <c r="D313" s="232" t="s">
        <v>541</v>
      </c>
      <c r="E313" s="76" t="s">
        <v>22</v>
      </c>
      <c r="F313" s="77" t="s">
        <v>236</v>
      </c>
      <c r="G313" s="77" t="s">
        <v>411</v>
      </c>
      <c r="H313" s="76" t="s">
        <v>29</v>
      </c>
      <c r="I313" s="85">
        <v>33.869999999999997</v>
      </c>
      <c r="J313" s="74" t="str">
        <f t="shared" ref="J313" si="45">IF(G313="-","-",VLOOKUP(G313,LWE_1,4))</f>
        <v>1 x w</v>
      </c>
      <c r="K313" s="86">
        <f>IF(G313="-","",VLOOKUP(J313,Turnus!$B$2:$D$17,3,FALSE))</f>
        <v>52.178571428571431</v>
      </c>
      <c r="L313" s="87">
        <f t="shared" ref="L313" si="46">IF(K313="","",I313*K313)</f>
        <v>1767.2882142857143</v>
      </c>
      <c r="M313" s="88">
        <f t="shared" ref="M313" si="47">IF(G313="-","",VLOOKUP(G313,LWE_1,8,FALSE))</f>
        <v>0</v>
      </c>
      <c r="N313" s="89" t="str">
        <f t="shared" si="40"/>
        <v/>
      </c>
      <c r="O313" s="90">
        <f>Leistungswerte!$I$8</f>
        <v>0</v>
      </c>
      <c r="P313" s="90" t="str">
        <f t="shared" si="41"/>
        <v/>
      </c>
      <c r="Q313" s="90" t="str">
        <f t="shared" si="42"/>
        <v/>
      </c>
      <c r="R313" s="90" t="str">
        <f t="shared" si="43"/>
        <v/>
      </c>
      <c r="S313" s="76"/>
    </row>
    <row r="314" spans="2:19" ht="14.25" customHeight="1" x14ac:dyDescent="0.2">
      <c r="B314" s="230" t="s">
        <v>535</v>
      </c>
      <c r="C314" s="77" t="s">
        <v>537</v>
      </c>
      <c r="D314" s="78" t="s">
        <v>538</v>
      </c>
      <c r="E314" s="76" t="s">
        <v>22</v>
      </c>
      <c r="F314" s="77" t="s">
        <v>237</v>
      </c>
      <c r="G314" s="77" t="s">
        <v>444</v>
      </c>
      <c r="H314" s="76" t="s">
        <v>15</v>
      </c>
      <c r="I314" s="85">
        <v>23.28</v>
      </c>
      <c r="J314" s="74" t="str">
        <f t="shared" si="37"/>
        <v>2 x w</v>
      </c>
      <c r="K314" s="86">
        <f>IF(G314="-","",VLOOKUP(J314,Turnus!$B$2:$D$17,3,FALSE))</f>
        <v>104.35714285714286</v>
      </c>
      <c r="L314" s="87">
        <f t="shared" si="44"/>
        <v>2429.434285714286</v>
      </c>
      <c r="M314" s="88">
        <f t="shared" si="39"/>
        <v>0</v>
      </c>
      <c r="N314" s="89" t="str">
        <f t="shared" si="40"/>
        <v/>
      </c>
      <c r="O314" s="90">
        <f>Leistungswerte!$I$8</f>
        <v>0</v>
      </c>
      <c r="P314" s="90" t="str">
        <f t="shared" si="41"/>
        <v/>
      </c>
      <c r="Q314" s="90" t="str">
        <f t="shared" si="42"/>
        <v/>
      </c>
      <c r="R314" s="90" t="str">
        <f t="shared" si="43"/>
        <v/>
      </c>
      <c r="S314" s="76"/>
    </row>
    <row r="315" spans="2:19" ht="14.25" customHeight="1" x14ac:dyDescent="0.2">
      <c r="B315" s="230" t="s">
        <v>535</v>
      </c>
      <c r="C315" s="77" t="s">
        <v>537</v>
      </c>
      <c r="D315" s="78" t="s">
        <v>569</v>
      </c>
      <c r="E315" s="76" t="s">
        <v>22</v>
      </c>
      <c r="F315" s="77" t="s">
        <v>401</v>
      </c>
      <c r="G315" s="77" t="s">
        <v>415</v>
      </c>
      <c r="H315" s="76" t="s">
        <v>15</v>
      </c>
      <c r="I315" s="85">
        <v>24.28</v>
      </c>
      <c r="J315" s="74" t="str">
        <f t="shared" ref="J315" si="48">IF(G315="-","-",VLOOKUP(G315,LWE_1,4))</f>
        <v>2 x m</v>
      </c>
      <c r="K315" s="86">
        <f>IF(G315="-","",VLOOKUP(J315,Turnus!$B$2:$D$17,3,FALSE))</f>
        <v>24</v>
      </c>
      <c r="L315" s="87">
        <f t="shared" ref="L315" si="49">IF(K315="","",I315*K315)</f>
        <v>582.72</v>
      </c>
      <c r="M315" s="88">
        <f t="shared" ref="M315" si="50">IF(G315="-","",VLOOKUP(G315,LWE_1,8,FALSE))</f>
        <v>0</v>
      </c>
      <c r="N315" s="89" t="str">
        <f t="shared" si="40"/>
        <v/>
      </c>
      <c r="O315" s="90">
        <f>Leistungswerte!$I$8</f>
        <v>0</v>
      </c>
      <c r="P315" s="90" t="str">
        <f t="shared" si="41"/>
        <v/>
      </c>
      <c r="Q315" s="90" t="str">
        <f t="shared" si="42"/>
        <v/>
      </c>
      <c r="R315" s="90" t="str">
        <f t="shared" si="43"/>
        <v/>
      </c>
      <c r="S315" s="76"/>
    </row>
    <row r="316" spans="2:19" ht="14.25" customHeight="1" x14ac:dyDescent="0.2">
      <c r="B316" s="230" t="s">
        <v>535</v>
      </c>
      <c r="C316" s="77" t="s">
        <v>9</v>
      </c>
      <c r="D316" s="78" t="s">
        <v>57</v>
      </c>
      <c r="E316" s="76" t="s">
        <v>22</v>
      </c>
      <c r="F316" s="77" t="s">
        <v>240</v>
      </c>
      <c r="G316" s="77" t="s">
        <v>177</v>
      </c>
      <c r="H316" s="76" t="s">
        <v>12</v>
      </c>
      <c r="I316" s="85">
        <v>8.6999999999999993</v>
      </c>
      <c r="J316" s="74" t="str">
        <f t="shared" ref="J316:J320" si="51">IF(G316="-","-",VLOOKUP(G316,LWE_1,4))</f>
        <v>2,5 x w</v>
      </c>
      <c r="K316" s="86">
        <f>IF(G316="-","",VLOOKUP(J316,Turnus!$B$2:$D$17,3,FALSE))</f>
        <v>130.44642857142858</v>
      </c>
      <c r="L316" s="87">
        <f t="shared" ref="L316:L320" si="52">IF(K316="","",I316*K316)</f>
        <v>1134.8839285714287</v>
      </c>
      <c r="M316" s="88">
        <f t="shared" ref="M316:M320" si="53">IF(G316="-","",VLOOKUP(G316,LWE_1,8,FALSE))</f>
        <v>0</v>
      </c>
      <c r="N316" s="89" t="str">
        <f t="shared" si="40"/>
        <v/>
      </c>
      <c r="O316" s="90">
        <f>Leistungswerte!$I$8</f>
        <v>0</v>
      </c>
      <c r="P316" s="90" t="str">
        <f t="shared" si="41"/>
        <v/>
      </c>
      <c r="Q316" s="90" t="str">
        <f t="shared" si="42"/>
        <v/>
      </c>
      <c r="R316" s="90" t="str">
        <f t="shared" si="43"/>
        <v/>
      </c>
      <c r="S316" s="76"/>
    </row>
    <row r="317" spans="2:19" ht="14.25" customHeight="1" x14ac:dyDescent="0.2">
      <c r="B317" s="230" t="s">
        <v>535</v>
      </c>
      <c r="C317" s="77" t="s">
        <v>9</v>
      </c>
      <c r="D317" s="78" t="s">
        <v>542</v>
      </c>
      <c r="E317" s="76" t="s">
        <v>22</v>
      </c>
      <c r="F317" s="77" t="s">
        <v>238</v>
      </c>
      <c r="G317" s="77" t="s">
        <v>413</v>
      </c>
      <c r="H317" s="76" t="s">
        <v>29</v>
      </c>
      <c r="I317" s="85">
        <v>29.63</v>
      </c>
      <c r="J317" s="74" t="str">
        <f t="shared" si="51"/>
        <v>2,5 x w</v>
      </c>
      <c r="K317" s="86">
        <f>IF(G317="-","",VLOOKUP(J317,Turnus!$B$2:$D$17,3,FALSE))</f>
        <v>130.44642857142858</v>
      </c>
      <c r="L317" s="87">
        <f t="shared" si="52"/>
        <v>3865.127678571429</v>
      </c>
      <c r="M317" s="88">
        <f t="shared" si="53"/>
        <v>0</v>
      </c>
      <c r="N317" s="89" t="str">
        <f t="shared" si="40"/>
        <v/>
      </c>
      <c r="O317" s="90">
        <f>Leistungswerte!$I$8</f>
        <v>0</v>
      </c>
      <c r="P317" s="90" t="str">
        <f t="shared" si="41"/>
        <v/>
      </c>
      <c r="Q317" s="90" t="str">
        <f t="shared" si="42"/>
        <v/>
      </c>
      <c r="R317" s="90" t="str">
        <f t="shared" si="43"/>
        <v/>
      </c>
      <c r="S317" s="76"/>
    </row>
    <row r="318" spans="2:19" ht="14.25" customHeight="1" x14ac:dyDescent="0.2">
      <c r="B318" s="230" t="s">
        <v>535</v>
      </c>
      <c r="C318" s="77" t="s">
        <v>9</v>
      </c>
      <c r="D318" s="232" t="s">
        <v>543</v>
      </c>
      <c r="E318" s="76" t="s">
        <v>22</v>
      </c>
      <c r="F318" s="77" t="s">
        <v>240</v>
      </c>
      <c r="G318" s="77" t="s">
        <v>177</v>
      </c>
      <c r="H318" s="76" t="s">
        <v>29</v>
      </c>
      <c r="I318" s="85">
        <v>15.79</v>
      </c>
      <c r="J318" s="74" t="str">
        <f t="shared" si="51"/>
        <v>2,5 x w</v>
      </c>
      <c r="K318" s="86">
        <f>IF(G318="-","",VLOOKUP(J318,Turnus!$B$2:$D$17,3,FALSE))</f>
        <v>130.44642857142858</v>
      </c>
      <c r="L318" s="87">
        <f t="shared" si="52"/>
        <v>2059.7491071428572</v>
      </c>
      <c r="M318" s="88">
        <f t="shared" si="53"/>
        <v>0</v>
      </c>
      <c r="N318" s="89" t="str">
        <f t="shared" si="40"/>
        <v/>
      </c>
      <c r="O318" s="90">
        <f>Leistungswerte!$I$8</f>
        <v>0</v>
      </c>
      <c r="P318" s="90" t="str">
        <f t="shared" si="41"/>
        <v/>
      </c>
      <c r="Q318" s="90" t="str">
        <f t="shared" si="42"/>
        <v/>
      </c>
      <c r="R318" s="90" t="str">
        <f t="shared" si="43"/>
        <v/>
      </c>
      <c r="S318" s="76"/>
    </row>
    <row r="319" spans="2:19" ht="14.25" customHeight="1" x14ac:dyDescent="0.2">
      <c r="B319" s="230" t="s">
        <v>535</v>
      </c>
      <c r="C319" s="77" t="s">
        <v>9</v>
      </c>
      <c r="D319" s="232" t="s">
        <v>58</v>
      </c>
      <c r="E319" s="76" t="s">
        <v>17</v>
      </c>
      <c r="F319" s="77" t="s">
        <v>238</v>
      </c>
      <c r="G319" s="77" t="s">
        <v>175</v>
      </c>
      <c r="H319" s="76" t="s">
        <v>29</v>
      </c>
      <c r="I319" s="85">
        <v>8.7200000000000006</v>
      </c>
      <c r="J319" s="74" t="str">
        <f t="shared" si="51"/>
        <v>2 x w</v>
      </c>
      <c r="K319" s="86">
        <f>IF(G319="-","",VLOOKUP(J319,Turnus!$B$2:$D$17,3,FALSE))</f>
        <v>104.35714285714286</v>
      </c>
      <c r="L319" s="87">
        <f t="shared" si="52"/>
        <v>909.99428571428587</v>
      </c>
      <c r="M319" s="88">
        <f t="shared" si="53"/>
        <v>0</v>
      </c>
      <c r="N319" s="89" t="str">
        <f t="shared" si="40"/>
        <v/>
      </c>
      <c r="O319" s="90">
        <f>Leistungswerte!$I$8</f>
        <v>0</v>
      </c>
      <c r="P319" s="90" t="str">
        <f t="shared" si="41"/>
        <v/>
      </c>
      <c r="Q319" s="90" t="str">
        <f t="shared" si="42"/>
        <v/>
      </c>
      <c r="R319" s="90" t="str">
        <f t="shared" si="43"/>
        <v/>
      </c>
      <c r="S319" s="76"/>
    </row>
    <row r="320" spans="2:19" ht="14.25" customHeight="1" x14ac:dyDescent="0.2">
      <c r="B320" s="230" t="s">
        <v>535</v>
      </c>
      <c r="C320" s="77" t="s">
        <v>9</v>
      </c>
      <c r="D320" s="78" t="s">
        <v>544</v>
      </c>
      <c r="E320" s="76" t="s">
        <v>22</v>
      </c>
      <c r="F320" s="77" t="s">
        <v>403</v>
      </c>
      <c r="G320" s="77" t="s">
        <v>42</v>
      </c>
      <c r="H320" s="76" t="s">
        <v>29</v>
      </c>
      <c r="I320" s="85">
        <v>7.11</v>
      </c>
      <c r="J320" s="74" t="str">
        <f t="shared" si="51"/>
        <v>1 x w</v>
      </c>
      <c r="K320" s="86">
        <f>IF(G320="-","",VLOOKUP(J320,Turnus!$B$2:$D$17,3,FALSE))</f>
        <v>52.178571428571431</v>
      </c>
      <c r="L320" s="87">
        <f t="shared" si="52"/>
        <v>370.98964285714288</v>
      </c>
      <c r="M320" s="88">
        <f t="shared" si="53"/>
        <v>0</v>
      </c>
      <c r="N320" s="89" t="str">
        <f t="shared" si="40"/>
        <v/>
      </c>
      <c r="O320" s="90">
        <f>Leistungswerte!$I$8</f>
        <v>0</v>
      </c>
      <c r="P320" s="90" t="str">
        <f t="shared" si="41"/>
        <v/>
      </c>
      <c r="Q320" s="90" t="str">
        <f t="shared" si="42"/>
        <v/>
      </c>
      <c r="R320" s="90" t="str">
        <f t="shared" si="43"/>
        <v/>
      </c>
      <c r="S320" s="76"/>
    </row>
    <row r="321" spans="2:19" ht="14.25" customHeight="1" x14ac:dyDescent="0.2">
      <c r="B321" s="230" t="s">
        <v>535</v>
      </c>
      <c r="C321" s="77" t="s">
        <v>9</v>
      </c>
      <c r="D321" s="78" t="s">
        <v>545</v>
      </c>
      <c r="E321" s="76" t="s">
        <v>22</v>
      </c>
      <c r="F321" s="77" t="s">
        <v>237</v>
      </c>
      <c r="G321" s="77" t="s">
        <v>444</v>
      </c>
      <c r="H321" s="76" t="s">
        <v>15</v>
      </c>
      <c r="I321" s="85">
        <v>6.52</v>
      </c>
      <c r="J321" s="74" t="str">
        <f t="shared" ref="J321:J330" si="54">IF(G321="-","-",VLOOKUP(G321,LWE_1,4))</f>
        <v>2 x w</v>
      </c>
      <c r="K321" s="86">
        <f>IF(G321="-","",VLOOKUP(J321,Turnus!$B$2:$D$17,3,FALSE))</f>
        <v>104.35714285714286</v>
      </c>
      <c r="L321" s="87">
        <f t="shared" ref="L321:L330" si="55">IF(K321="","",I321*K321)</f>
        <v>680.40857142857146</v>
      </c>
      <c r="M321" s="88">
        <f t="shared" ref="M321:M330" si="56">IF(G321="-","",VLOOKUP(G321,LWE_1,8,FALSE))</f>
        <v>0</v>
      </c>
      <c r="N321" s="89" t="str">
        <f t="shared" si="40"/>
        <v/>
      </c>
      <c r="O321" s="90">
        <f>Leistungswerte!$I$8</f>
        <v>0</v>
      </c>
      <c r="P321" s="90" t="str">
        <f t="shared" si="41"/>
        <v/>
      </c>
      <c r="Q321" s="90" t="str">
        <f t="shared" si="42"/>
        <v/>
      </c>
      <c r="R321" s="90" t="str">
        <f t="shared" si="43"/>
        <v/>
      </c>
      <c r="S321" s="76"/>
    </row>
    <row r="322" spans="2:19" ht="14.25" customHeight="1" x14ac:dyDescent="0.2">
      <c r="B322" s="230" t="s">
        <v>535</v>
      </c>
      <c r="C322" s="77" t="s">
        <v>9</v>
      </c>
      <c r="D322" s="78" t="s">
        <v>546</v>
      </c>
      <c r="E322" s="76" t="s">
        <v>22</v>
      </c>
      <c r="F322" s="77" t="s">
        <v>236</v>
      </c>
      <c r="G322" s="77" t="s">
        <v>411</v>
      </c>
      <c r="H322" s="76" t="s">
        <v>29</v>
      </c>
      <c r="I322" s="85">
        <v>33.869999999999997</v>
      </c>
      <c r="J322" s="74" t="str">
        <f t="shared" si="54"/>
        <v>1 x w</v>
      </c>
      <c r="K322" s="86">
        <f>IF(G322="-","",VLOOKUP(J322,Turnus!$B$2:$D$17,3,FALSE))</f>
        <v>52.178571428571431</v>
      </c>
      <c r="L322" s="87">
        <f t="shared" si="55"/>
        <v>1767.2882142857143</v>
      </c>
      <c r="M322" s="88">
        <f t="shared" si="56"/>
        <v>0</v>
      </c>
      <c r="N322" s="89" t="str">
        <f t="shared" si="40"/>
        <v/>
      </c>
      <c r="O322" s="90">
        <f>Leistungswerte!$I$8</f>
        <v>0</v>
      </c>
      <c r="P322" s="90" t="str">
        <f t="shared" si="41"/>
        <v/>
      </c>
      <c r="Q322" s="90" t="str">
        <f t="shared" si="42"/>
        <v/>
      </c>
      <c r="R322" s="90" t="str">
        <f t="shared" si="43"/>
        <v/>
      </c>
      <c r="S322" s="76"/>
    </row>
    <row r="323" spans="2:19" ht="14.25" customHeight="1" x14ac:dyDescent="0.2">
      <c r="B323" s="230" t="s">
        <v>535</v>
      </c>
      <c r="C323" s="77" t="s">
        <v>9</v>
      </c>
      <c r="D323" s="232" t="s">
        <v>547</v>
      </c>
      <c r="E323" s="76" t="s">
        <v>22</v>
      </c>
      <c r="F323" s="77" t="s">
        <v>236</v>
      </c>
      <c r="G323" s="77" t="s">
        <v>411</v>
      </c>
      <c r="H323" s="76" t="s">
        <v>29</v>
      </c>
      <c r="I323" s="85">
        <v>20.04</v>
      </c>
      <c r="J323" s="74" t="str">
        <f t="shared" si="54"/>
        <v>1 x w</v>
      </c>
      <c r="K323" s="86">
        <f>IF(G323="-","",VLOOKUP(J323,Turnus!$B$2:$D$17,3,FALSE))</f>
        <v>52.178571428571431</v>
      </c>
      <c r="L323" s="87">
        <f t="shared" si="55"/>
        <v>1045.6585714285713</v>
      </c>
      <c r="M323" s="88">
        <f t="shared" si="56"/>
        <v>0</v>
      </c>
      <c r="N323" s="89" t="str">
        <f t="shared" si="40"/>
        <v/>
      </c>
      <c r="O323" s="90">
        <f>Leistungswerte!$I$8</f>
        <v>0</v>
      </c>
      <c r="P323" s="90" t="str">
        <f t="shared" si="41"/>
        <v/>
      </c>
      <c r="Q323" s="90" t="str">
        <f t="shared" si="42"/>
        <v/>
      </c>
      <c r="R323" s="90" t="str">
        <f t="shared" si="43"/>
        <v/>
      </c>
      <c r="S323" s="76"/>
    </row>
    <row r="324" spans="2:19" ht="14.25" customHeight="1" x14ac:dyDescent="0.2">
      <c r="B324" s="230" t="s">
        <v>535</v>
      </c>
      <c r="C324" s="77" t="s">
        <v>9</v>
      </c>
      <c r="D324" s="232" t="s">
        <v>59</v>
      </c>
      <c r="E324" s="76" t="s">
        <v>17</v>
      </c>
      <c r="F324" s="77" t="s">
        <v>238</v>
      </c>
      <c r="G324" s="77" t="s">
        <v>175</v>
      </c>
      <c r="H324" s="76" t="s">
        <v>29</v>
      </c>
      <c r="I324" s="85">
        <v>7.03</v>
      </c>
      <c r="J324" s="74" t="str">
        <f t="shared" si="54"/>
        <v>2 x w</v>
      </c>
      <c r="K324" s="86">
        <f>IF(G324="-","",VLOOKUP(J324,Turnus!$B$2:$D$17,3,FALSE))</f>
        <v>104.35714285714286</v>
      </c>
      <c r="L324" s="87">
        <f t="shared" si="55"/>
        <v>733.63071428571436</v>
      </c>
      <c r="M324" s="88">
        <f t="shared" si="56"/>
        <v>0</v>
      </c>
      <c r="N324" s="89" t="str">
        <f t="shared" si="40"/>
        <v/>
      </c>
      <c r="O324" s="90">
        <f>Leistungswerte!$I$8</f>
        <v>0</v>
      </c>
      <c r="P324" s="90" t="str">
        <f t="shared" si="41"/>
        <v/>
      </c>
      <c r="Q324" s="90" t="str">
        <f t="shared" si="42"/>
        <v/>
      </c>
      <c r="R324" s="90" t="str">
        <f t="shared" si="43"/>
        <v/>
      </c>
      <c r="S324" s="76"/>
    </row>
    <row r="325" spans="2:19" ht="14.25" customHeight="1" x14ac:dyDescent="0.2">
      <c r="B325" s="230" t="s">
        <v>535</v>
      </c>
      <c r="C325" s="77" t="s">
        <v>9</v>
      </c>
      <c r="D325" s="78" t="s">
        <v>548</v>
      </c>
      <c r="E325" s="76" t="s">
        <v>22</v>
      </c>
      <c r="F325" s="77" t="s">
        <v>237</v>
      </c>
      <c r="G325" s="77" t="s">
        <v>451</v>
      </c>
      <c r="H325" s="76" t="s">
        <v>15</v>
      </c>
      <c r="I325" s="85">
        <v>6.15</v>
      </c>
      <c r="J325" s="74" t="str">
        <f t="shared" si="54"/>
        <v>2 x w</v>
      </c>
      <c r="K325" s="86">
        <f>IF(G325="-","",VLOOKUP(J325,Turnus!$B$2:$D$17,3,FALSE))</f>
        <v>104.35714285714286</v>
      </c>
      <c r="L325" s="87">
        <f t="shared" si="55"/>
        <v>641.79642857142858</v>
      </c>
      <c r="M325" s="88">
        <f t="shared" si="56"/>
        <v>0</v>
      </c>
      <c r="N325" s="89" t="str">
        <f t="shared" si="40"/>
        <v/>
      </c>
      <c r="O325" s="90">
        <f>Leistungswerte!$I$8</f>
        <v>0</v>
      </c>
      <c r="P325" s="90" t="str">
        <f t="shared" si="41"/>
        <v/>
      </c>
      <c r="Q325" s="90" t="str">
        <f t="shared" si="42"/>
        <v/>
      </c>
      <c r="R325" s="90" t="str">
        <f t="shared" si="43"/>
        <v/>
      </c>
      <c r="S325" s="76"/>
    </row>
    <row r="326" spans="2:19" ht="14.25" customHeight="1" x14ac:dyDescent="0.2">
      <c r="B326" s="230" t="s">
        <v>535</v>
      </c>
      <c r="C326" s="77" t="s">
        <v>9</v>
      </c>
      <c r="D326" s="78" t="s">
        <v>549</v>
      </c>
      <c r="E326" s="76" t="s">
        <v>22</v>
      </c>
      <c r="F326" s="77" t="s">
        <v>408</v>
      </c>
      <c r="G326" s="77" t="s">
        <v>411</v>
      </c>
      <c r="H326" s="76" t="s">
        <v>29</v>
      </c>
      <c r="I326" s="85">
        <v>28.1</v>
      </c>
      <c r="J326" s="74" t="str">
        <f t="shared" si="54"/>
        <v>1 x w</v>
      </c>
      <c r="K326" s="86">
        <f>IF(G326="-","",VLOOKUP(J326,Turnus!$B$2:$D$17,3,FALSE))</f>
        <v>52.178571428571431</v>
      </c>
      <c r="L326" s="87">
        <f t="shared" si="55"/>
        <v>1466.2178571428574</v>
      </c>
      <c r="M326" s="88">
        <f t="shared" si="56"/>
        <v>0</v>
      </c>
      <c r="N326" s="89" t="str">
        <f t="shared" si="40"/>
        <v/>
      </c>
      <c r="O326" s="90">
        <f>Leistungswerte!$I$8</f>
        <v>0</v>
      </c>
      <c r="P326" s="90" t="str">
        <f t="shared" si="41"/>
        <v/>
      </c>
      <c r="Q326" s="90" t="str">
        <f t="shared" si="42"/>
        <v/>
      </c>
      <c r="R326" s="90" t="str">
        <f t="shared" si="43"/>
        <v/>
      </c>
      <c r="S326" s="76"/>
    </row>
    <row r="327" spans="2:19" ht="14.25" customHeight="1" x14ac:dyDescent="0.2">
      <c r="B327" s="230" t="s">
        <v>535</v>
      </c>
      <c r="C327" s="77" t="s">
        <v>9</v>
      </c>
      <c r="D327" s="78" t="s">
        <v>60</v>
      </c>
      <c r="E327" s="76" t="s">
        <v>17</v>
      </c>
      <c r="F327" s="77" t="s">
        <v>238</v>
      </c>
      <c r="G327" s="77" t="s">
        <v>175</v>
      </c>
      <c r="H327" s="76" t="s">
        <v>29</v>
      </c>
      <c r="I327" s="85">
        <v>7.74</v>
      </c>
      <c r="J327" s="74" t="str">
        <f t="shared" si="54"/>
        <v>2 x w</v>
      </c>
      <c r="K327" s="86">
        <f>IF(G327="-","",VLOOKUP(J327,Turnus!$B$2:$D$17,3,FALSE))</f>
        <v>104.35714285714286</v>
      </c>
      <c r="L327" s="87">
        <f t="shared" si="55"/>
        <v>807.72428571428577</v>
      </c>
      <c r="M327" s="88">
        <f t="shared" si="56"/>
        <v>0</v>
      </c>
      <c r="N327" s="89" t="str">
        <f t="shared" si="40"/>
        <v/>
      </c>
      <c r="O327" s="90">
        <f>Leistungswerte!$I$8</f>
        <v>0</v>
      </c>
      <c r="P327" s="90" t="str">
        <f t="shared" si="41"/>
        <v/>
      </c>
      <c r="Q327" s="90" t="str">
        <f t="shared" si="42"/>
        <v/>
      </c>
      <c r="R327" s="90" t="str">
        <f t="shared" si="43"/>
        <v/>
      </c>
      <c r="S327" s="76"/>
    </row>
    <row r="328" spans="2:19" ht="14.25" customHeight="1" x14ac:dyDescent="0.2">
      <c r="B328" s="230" t="s">
        <v>535</v>
      </c>
      <c r="C328" s="77" t="s">
        <v>9</v>
      </c>
      <c r="D328" s="232" t="s">
        <v>550</v>
      </c>
      <c r="E328" s="76" t="s">
        <v>22</v>
      </c>
      <c r="F328" s="77" t="s">
        <v>237</v>
      </c>
      <c r="G328" s="77" t="s">
        <v>451</v>
      </c>
      <c r="H328" s="76" t="s">
        <v>15</v>
      </c>
      <c r="I328" s="85">
        <v>7.53</v>
      </c>
      <c r="J328" s="74" t="str">
        <f t="shared" si="54"/>
        <v>2 x w</v>
      </c>
      <c r="K328" s="86">
        <f>IF(G328="-","",VLOOKUP(J328,Turnus!$B$2:$D$17,3,FALSE))</f>
        <v>104.35714285714286</v>
      </c>
      <c r="L328" s="87">
        <f t="shared" si="55"/>
        <v>785.80928571428581</v>
      </c>
      <c r="M328" s="88">
        <f t="shared" si="56"/>
        <v>0</v>
      </c>
      <c r="N328" s="89" t="str">
        <f t="shared" si="40"/>
        <v/>
      </c>
      <c r="O328" s="90">
        <f>Leistungswerte!$I$8</f>
        <v>0</v>
      </c>
      <c r="P328" s="90" t="str">
        <f t="shared" si="41"/>
        <v/>
      </c>
      <c r="Q328" s="90" t="str">
        <f t="shared" si="42"/>
        <v/>
      </c>
      <c r="R328" s="90" t="str">
        <f t="shared" si="43"/>
        <v/>
      </c>
      <c r="S328" s="76"/>
    </row>
    <row r="329" spans="2:19" ht="14.25" customHeight="1" x14ac:dyDescent="0.2">
      <c r="B329" s="230" t="s">
        <v>535</v>
      </c>
      <c r="C329" s="77" t="s">
        <v>9</v>
      </c>
      <c r="D329" s="232" t="s">
        <v>551</v>
      </c>
      <c r="E329" s="76" t="s">
        <v>22</v>
      </c>
      <c r="F329" s="77" t="s">
        <v>236</v>
      </c>
      <c r="G329" s="77" t="s">
        <v>411</v>
      </c>
      <c r="H329" s="76" t="s">
        <v>29</v>
      </c>
      <c r="I329" s="85">
        <v>25.78</v>
      </c>
      <c r="J329" s="74" t="str">
        <f t="shared" si="54"/>
        <v>1 x w</v>
      </c>
      <c r="K329" s="86">
        <f>IF(G329="-","",VLOOKUP(J329,Turnus!$B$2:$D$17,3,FALSE))</f>
        <v>52.178571428571431</v>
      </c>
      <c r="L329" s="87">
        <f t="shared" si="55"/>
        <v>1345.1635714285715</v>
      </c>
      <c r="M329" s="88">
        <f t="shared" si="56"/>
        <v>0</v>
      </c>
      <c r="N329" s="89" t="str">
        <f t="shared" ref="N329:N392" si="57">IF(OR(K329="",M329=0),"",L329/M329)</f>
        <v/>
      </c>
      <c r="O329" s="90">
        <f>Leistungswerte!$I$8</f>
        <v>0</v>
      </c>
      <c r="P329" s="90" t="str">
        <f t="shared" ref="P329:P392" si="58">IF(OR(K329="",R329=""),"",R329/K329)</f>
        <v/>
      </c>
      <c r="Q329" s="90" t="str">
        <f t="shared" ref="Q329:Q392" si="59">IF(OR(K329="",R329=""),"",R329/12)</f>
        <v/>
      </c>
      <c r="R329" s="90" t="str">
        <f t="shared" ref="R329:R392" si="60">IF(OR(K329="",N329="",O329=""),"",N329*O329)</f>
        <v/>
      </c>
      <c r="S329" s="76"/>
    </row>
    <row r="330" spans="2:19" ht="14.25" customHeight="1" x14ac:dyDescent="0.2">
      <c r="B330" s="230" t="s">
        <v>535</v>
      </c>
      <c r="C330" s="77" t="s">
        <v>9</v>
      </c>
      <c r="D330" s="78" t="s">
        <v>552</v>
      </c>
      <c r="E330" s="76" t="s">
        <v>22</v>
      </c>
      <c r="F330" s="77" t="s">
        <v>403</v>
      </c>
      <c r="G330" s="77" t="s">
        <v>42</v>
      </c>
      <c r="H330" s="76" t="s">
        <v>29</v>
      </c>
      <c r="I330" s="85">
        <v>3.44</v>
      </c>
      <c r="J330" s="74" t="str">
        <f t="shared" si="54"/>
        <v>1 x w</v>
      </c>
      <c r="K330" s="86">
        <f>IF(G330="-","",VLOOKUP(J330,Turnus!$B$2:$D$17,3,FALSE))</f>
        <v>52.178571428571431</v>
      </c>
      <c r="L330" s="87">
        <f t="shared" si="55"/>
        <v>179.49428571428572</v>
      </c>
      <c r="M330" s="88">
        <f t="shared" si="56"/>
        <v>0</v>
      </c>
      <c r="N330" s="89" t="str">
        <f t="shared" si="57"/>
        <v/>
      </c>
      <c r="O330" s="90">
        <f>Leistungswerte!$I$8</f>
        <v>0</v>
      </c>
      <c r="P330" s="90" t="str">
        <f t="shared" si="58"/>
        <v/>
      </c>
      <c r="Q330" s="90" t="str">
        <f t="shared" si="59"/>
        <v/>
      </c>
      <c r="R330" s="90" t="str">
        <f t="shared" si="60"/>
        <v/>
      </c>
      <c r="S330" s="76"/>
    </row>
    <row r="331" spans="2:19" ht="14.25" customHeight="1" x14ac:dyDescent="0.2">
      <c r="B331" s="230" t="s">
        <v>535</v>
      </c>
      <c r="C331" s="77" t="s">
        <v>9</v>
      </c>
      <c r="D331" s="78" t="s">
        <v>61</v>
      </c>
      <c r="E331" s="76" t="s">
        <v>17</v>
      </c>
      <c r="F331" s="77" t="s">
        <v>238</v>
      </c>
      <c r="G331" s="77" t="s">
        <v>175</v>
      </c>
      <c r="H331" s="76" t="s">
        <v>29</v>
      </c>
      <c r="I331" s="85">
        <v>5.96</v>
      </c>
      <c r="J331" s="74" t="str">
        <f t="shared" ref="J331:J340" si="61">IF(G331="-","-",VLOOKUP(G331,LWE_1,4))</f>
        <v>2 x w</v>
      </c>
      <c r="K331" s="86">
        <f>IF(G331="-","",VLOOKUP(J331,Turnus!$B$2:$D$17,3,FALSE))</f>
        <v>104.35714285714286</v>
      </c>
      <c r="L331" s="87">
        <f t="shared" ref="L331:L340" si="62">IF(K331="","",I331*K331)</f>
        <v>621.96857142857141</v>
      </c>
      <c r="M331" s="88">
        <f t="shared" ref="M331:M340" si="63">IF(G331="-","",VLOOKUP(G331,LWE_1,8,FALSE))</f>
        <v>0</v>
      </c>
      <c r="N331" s="89" t="str">
        <f t="shared" si="57"/>
        <v/>
      </c>
      <c r="O331" s="90">
        <f>Leistungswerte!$I$8</f>
        <v>0</v>
      </c>
      <c r="P331" s="90" t="str">
        <f t="shared" si="58"/>
        <v/>
      </c>
      <c r="Q331" s="90" t="str">
        <f t="shared" si="59"/>
        <v/>
      </c>
      <c r="R331" s="90" t="str">
        <f t="shared" si="60"/>
        <v/>
      </c>
      <c r="S331" s="76"/>
    </row>
    <row r="332" spans="2:19" ht="14.25" customHeight="1" x14ac:dyDescent="0.2">
      <c r="B332" s="230" t="s">
        <v>535</v>
      </c>
      <c r="C332" s="77" t="s">
        <v>9</v>
      </c>
      <c r="D332" s="78" t="s">
        <v>553</v>
      </c>
      <c r="E332" s="76" t="s">
        <v>22</v>
      </c>
      <c r="F332" s="77" t="s">
        <v>236</v>
      </c>
      <c r="G332" s="77" t="s">
        <v>411</v>
      </c>
      <c r="H332" s="76" t="s">
        <v>29</v>
      </c>
      <c r="I332" s="85">
        <v>21.39</v>
      </c>
      <c r="J332" s="74" t="str">
        <f t="shared" si="61"/>
        <v>1 x w</v>
      </c>
      <c r="K332" s="86">
        <f>IF(G332="-","",VLOOKUP(J332,Turnus!$B$2:$D$17,3,FALSE))</f>
        <v>52.178571428571431</v>
      </c>
      <c r="L332" s="87">
        <f t="shared" si="62"/>
        <v>1116.099642857143</v>
      </c>
      <c r="M332" s="88">
        <f t="shared" si="63"/>
        <v>0</v>
      </c>
      <c r="N332" s="89" t="str">
        <f t="shared" si="57"/>
        <v/>
      </c>
      <c r="O332" s="90">
        <f>Leistungswerte!$I$8</f>
        <v>0</v>
      </c>
      <c r="P332" s="90" t="str">
        <f t="shared" si="58"/>
        <v/>
      </c>
      <c r="Q332" s="90" t="str">
        <f t="shared" si="59"/>
        <v/>
      </c>
      <c r="R332" s="90" t="str">
        <f t="shared" si="60"/>
        <v/>
      </c>
      <c r="S332" s="76"/>
    </row>
    <row r="333" spans="2:19" ht="14.25" customHeight="1" x14ac:dyDescent="0.2">
      <c r="B333" s="230" t="s">
        <v>535</v>
      </c>
      <c r="C333" s="77" t="s">
        <v>9</v>
      </c>
      <c r="D333" s="232" t="s">
        <v>554</v>
      </c>
      <c r="E333" s="76" t="s">
        <v>41</v>
      </c>
      <c r="F333" s="77" t="s">
        <v>403</v>
      </c>
      <c r="G333" s="77" t="s">
        <v>42</v>
      </c>
      <c r="H333" s="76" t="s">
        <v>29</v>
      </c>
      <c r="I333" s="85">
        <v>3.44</v>
      </c>
      <c r="J333" s="74" t="str">
        <f t="shared" si="61"/>
        <v>1 x w</v>
      </c>
      <c r="K333" s="86">
        <f>IF(G333="-","",VLOOKUP(J333,Turnus!$B$2:$D$17,3,FALSE))</f>
        <v>52.178571428571431</v>
      </c>
      <c r="L333" s="87">
        <f t="shared" si="62"/>
        <v>179.49428571428572</v>
      </c>
      <c r="M333" s="88">
        <f t="shared" si="63"/>
        <v>0</v>
      </c>
      <c r="N333" s="89" t="str">
        <f t="shared" si="57"/>
        <v/>
      </c>
      <c r="O333" s="90">
        <f>Leistungswerte!$I$8</f>
        <v>0</v>
      </c>
      <c r="P333" s="90" t="str">
        <f t="shared" si="58"/>
        <v/>
      </c>
      <c r="Q333" s="90" t="str">
        <f t="shared" si="59"/>
        <v/>
      </c>
      <c r="R333" s="90" t="str">
        <f t="shared" si="60"/>
        <v/>
      </c>
      <c r="S333" s="76"/>
    </row>
    <row r="334" spans="2:19" ht="14.25" customHeight="1" x14ac:dyDescent="0.2">
      <c r="B334" s="230" t="s">
        <v>535</v>
      </c>
      <c r="C334" s="77" t="s">
        <v>9</v>
      </c>
      <c r="D334" s="232" t="s">
        <v>555</v>
      </c>
      <c r="E334" s="76" t="s">
        <v>55</v>
      </c>
      <c r="F334" s="77" t="s">
        <v>237</v>
      </c>
      <c r="G334" s="77" t="s">
        <v>451</v>
      </c>
      <c r="H334" s="76" t="s">
        <v>15</v>
      </c>
      <c r="I334" s="85">
        <v>6.19</v>
      </c>
      <c r="J334" s="74" t="str">
        <f t="shared" si="61"/>
        <v>2 x w</v>
      </c>
      <c r="K334" s="86">
        <f>IF(G334="-","",VLOOKUP(J334,Turnus!$B$2:$D$17,3,FALSE))</f>
        <v>104.35714285714286</v>
      </c>
      <c r="L334" s="87">
        <f t="shared" si="62"/>
        <v>645.97071428571439</v>
      </c>
      <c r="M334" s="88">
        <f t="shared" si="63"/>
        <v>0</v>
      </c>
      <c r="N334" s="89" t="str">
        <f t="shared" si="57"/>
        <v/>
      </c>
      <c r="O334" s="90">
        <f>Leistungswerte!$I$8</f>
        <v>0</v>
      </c>
      <c r="P334" s="90" t="str">
        <f t="shared" si="58"/>
        <v/>
      </c>
      <c r="Q334" s="90" t="str">
        <f t="shared" si="59"/>
        <v/>
      </c>
      <c r="R334" s="90" t="str">
        <f t="shared" si="60"/>
        <v/>
      </c>
      <c r="S334" s="76"/>
    </row>
    <row r="335" spans="2:19" ht="14.25" customHeight="1" x14ac:dyDescent="0.2">
      <c r="B335" s="230" t="s">
        <v>535</v>
      </c>
      <c r="C335" s="77" t="s">
        <v>9</v>
      </c>
      <c r="D335" s="78" t="s">
        <v>62</v>
      </c>
      <c r="E335" s="76" t="s">
        <v>17</v>
      </c>
      <c r="F335" s="77" t="s">
        <v>238</v>
      </c>
      <c r="G335" s="77" t="s">
        <v>175</v>
      </c>
      <c r="H335" s="76" t="s">
        <v>29</v>
      </c>
      <c r="I335" s="85">
        <v>4.45</v>
      </c>
      <c r="J335" s="74" t="str">
        <f t="shared" si="61"/>
        <v>2 x w</v>
      </c>
      <c r="K335" s="86">
        <f>IF(G335="-","",VLOOKUP(J335,Turnus!$B$2:$D$17,3,FALSE))</f>
        <v>104.35714285714286</v>
      </c>
      <c r="L335" s="87">
        <f t="shared" si="62"/>
        <v>464.38928571428573</v>
      </c>
      <c r="M335" s="88">
        <f t="shared" si="63"/>
        <v>0</v>
      </c>
      <c r="N335" s="89" t="str">
        <f t="shared" si="57"/>
        <v/>
      </c>
      <c r="O335" s="90">
        <f>Leistungswerte!$I$8</f>
        <v>0</v>
      </c>
      <c r="P335" s="90" t="str">
        <f t="shared" si="58"/>
        <v/>
      </c>
      <c r="Q335" s="90" t="str">
        <f t="shared" si="59"/>
        <v/>
      </c>
      <c r="R335" s="90" t="str">
        <f t="shared" si="60"/>
        <v/>
      </c>
      <c r="S335" s="76"/>
    </row>
    <row r="336" spans="2:19" ht="14.25" customHeight="1" x14ac:dyDescent="0.2">
      <c r="B336" s="230" t="s">
        <v>535</v>
      </c>
      <c r="C336" s="77" t="s">
        <v>9</v>
      </c>
      <c r="D336" s="78" t="s">
        <v>556</v>
      </c>
      <c r="E336" s="76" t="s">
        <v>559</v>
      </c>
      <c r="F336" s="77" t="s">
        <v>236</v>
      </c>
      <c r="G336" s="77" t="s">
        <v>411</v>
      </c>
      <c r="H336" s="76" t="s">
        <v>49</v>
      </c>
      <c r="I336" s="85">
        <v>14.31</v>
      </c>
      <c r="J336" s="74" t="str">
        <f t="shared" si="61"/>
        <v>1 x w</v>
      </c>
      <c r="K336" s="86">
        <f>IF(G336="-","",VLOOKUP(J336,Turnus!$B$2:$D$17,3,FALSE))</f>
        <v>52.178571428571431</v>
      </c>
      <c r="L336" s="87">
        <f t="shared" si="62"/>
        <v>746.67535714285725</v>
      </c>
      <c r="M336" s="88">
        <f t="shared" si="63"/>
        <v>0</v>
      </c>
      <c r="N336" s="89" t="str">
        <f t="shared" si="57"/>
        <v/>
      </c>
      <c r="O336" s="90">
        <f>Leistungswerte!$I$8</f>
        <v>0</v>
      </c>
      <c r="P336" s="90" t="str">
        <f t="shared" si="58"/>
        <v/>
      </c>
      <c r="Q336" s="90" t="str">
        <f t="shared" si="59"/>
        <v/>
      </c>
      <c r="R336" s="90" t="str">
        <f t="shared" si="60"/>
        <v/>
      </c>
      <c r="S336" s="76"/>
    </row>
    <row r="337" spans="2:19" ht="14.25" customHeight="1" x14ac:dyDescent="0.2">
      <c r="B337" s="230" t="s">
        <v>535</v>
      </c>
      <c r="C337" s="77" t="s">
        <v>9</v>
      </c>
      <c r="D337" s="78" t="s">
        <v>557</v>
      </c>
      <c r="E337" s="76" t="s">
        <v>55</v>
      </c>
      <c r="F337" s="77" t="s">
        <v>237</v>
      </c>
      <c r="G337" s="77" t="s">
        <v>451</v>
      </c>
      <c r="H337" s="76" t="s">
        <v>15</v>
      </c>
      <c r="I337" s="85">
        <v>3.91</v>
      </c>
      <c r="J337" s="74" t="str">
        <f t="shared" si="61"/>
        <v>2 x w</v>
      </c>
      <c r="K337" s="86">
        <f>IF(G337="-","",VLOOKUP(J337,Turnus!$B$2:$D$17,3,FALSE))</f>
        <v>104.35714285714286</v>
      </c>
      <c r="L337" s="87">
        <f t="shared" si="62"/>
        <v>408.03642857142859</v>
      </c>
      <c r="M337" s="88">
        <f t="shared" si="63"/>
        <v>0</v>
      </c>
      <c r="N337" s="89" t="str">
        <f t="shared" si="57"/>
        <v/>
      </c>
      <c r="O337" s="90">
        <f>Leistungswerte!$I$8</f>
        <v>0</v>
      </c>
      <c r="P337" s="90" t="str">
        <f t="shared" si="58"/>
        <v/>
      </c>
      <c r="Q337" s="90" t="str">
        <f t="shared" si="59"/>
        <v/>
      </c>
      <c r="R337" s="90" t="str">
        <f t="shared" si="60"/>
        <v/>
      </c>
      <c r="S337" s="76"/>
    </row>
    <row r="338" spans="2:19" ht="14.25" customHeight="1" x14ac:dyDescent="0.2">
      <c r="B338" s="230" t="s">
        <v>535</v>
      </c>
      <c r="C338" s="77" t="s">
        <v>27</v>
      </c>
      <c r="D338" s="232" t="s">
        <v>109</v>
      </c>
      <c r="E338" s="76" t="s">
        <v>11</v>
      </c>
      <c r="F338" s="77" t="s">
        <v>240</v>
      </c>
      <c r="G338" s="77" t="s">
        <v>177</v>
      </c>
      <c r="H338" s="76" t="s">
        <v>29</v>
      </c>
      <c r="I338" s="85">
        <v>23.46</v>
      </c>
      <c r="J338" s="74" t="str">
        <f t="shared" si="61"/>
        <v>2,5 x w</v>
      </c>
      <c r="K338" s="86">
        <f>IF(G338="-","",VLOOKUP(J338,Turnus!$B$2:$D$17,3,FALSE))</f>
        <v>130.44642857142858</v>
      </c>
      <c r="L338" s="87">
        <f t="shared" si="62"/>
        <v>3060.2732142857149</v>
      </c>
      <c r="M338" s="88">
        <f t="shared" si="63"/>
        <v>0</v>
      </c>
      <c r="N338" s="89" t="str">
        <f t="shared" si="57"/>
        <v/>
      </c>
      <c r="O338" s="90">
        <f>Leistungswerte!$I$8</f>
        <v>0</v>
      </c>
      <c r="P338" s="90" t="str">
        <f t="shared" si="58"/>
        <v/>
      </c>
      <c r="Q338" s="90" t="str">
        <f t="shared" si="59"/>
        <v/>
      </c>
      <c r="R338" s="90" t="str">
        <f t="shared" si="60"/>
        <v/>
      </c>
      <c r="S338" s="76"/>
    </row>
    <row r="339" spans="2:19" ht="14.25" customHeight="1" x14ac:dyDescent="0.2">
      <c r="B339" s="230" t="s">
        <v>535</v>
      </c>
      <c r="C339" s="77" t="s">
        <v>27</v>
      </c>
      <c r="D339" s="232" t="s">
        <v>558</v>
      </c>
      <c r="E339" s="76" t="s">
        <v>10</v>
      </c>
      <c r="F339" s="77" t="s">
        <v>238</v>
      </c>
      <c r="G339" s="77" t="s">
        <v>413</v>
      </c>
      <c r="H339" s="76" t="s">
        <v>29</v>
      </c>
      <c r="I339" s="85">
        <v>26.63</v>
      </c>
      <c r="J339" s="74" t="str">
        <f t="shared" si="61"/>
        <v>2,5 x w</v>
      </c>
      <c r="K339" s="86">
        <f>IF(G339="-","",VLOOKUP(J339,Turnus!$B$2:$D$17,3,FALSE))</f>
        <v>130.44642857142858</v>
      </c>
      <c r="L339" s="87">
        <f t="shared" si="62"/>
        <v>3473.7883928571432</v>
      </c>
      <c r="M339" s="88">
        <f t="shared" si="63"/>
        <v>0</v>
      </c>
      <c r="N339" s="89" t="str">
        <f t="shared" si="57"/>
        <v/>
      </c>
      <c r="O339" s="90">
        <f>Leistungswerte!$I$8</f>
        <v>0</v>
      </c>
      <c r="P339" s="90" t="str">
        <f t="shared" si="58"/>
        <v/>
      </c>
      <c r="Q339" s="90" t="str">
        <f t="shared" si="59"/>
        <v/>
      </c>
      <c r="R339" s="90" t="str">
        <f t="shared" si="60"/>
        <v/>
      </c>
      <c r="S339" s="76"/>
    </row>
    <row r="340" spans="2:19" ht="14.25" customHeight="1" x14ac:dyDescent="0.2">
      <c r="B340" s="230" t="s">
        <v>535</v>
      </c>
      <c r="C340" s="77" t="s">
        <v>27</v>
      </c>
      <c r="D340" s="78" t="s">
        <v>72</v>
      </c>
      <c r="E340" s="76" t="s">
        <v>17</v>
      </c>
      <c r="F340" s="77" t="s">
        <v>238</v>
      </c>
      <c r="G340" s="77" t="s">
        <v>175</v>
      </c>
      <c r="H340" s="76" t="s">
        <v>15</v>
      </c>
      <c r="I340" s="85">
        <v>9.4700000000000006</v>
      </c>
      <c r="J340" s="74" t="str">
        <f t="shared" si="61"/>
        <v>2 x w</v>
      </c>
      <c r="K340" s="86">
        <f>IF(G340="-","",VLOOKUP(J340,Turnus!$B$2:$D$17,3,FALSE))</f>
        <v>104.35714285714286</v>
      </c>
      <c r="L340" s="87">
        <f t="shared" si="62"/>
        <v>988.26214285714298</v>
      </c>
      <c r="M340" s="88">
        <f t="shared" si="63"/>
        <v>0</v>
      </c>
      <c r="N340" s="89" t="str">
        <f t="shared" si="57"/>
        <v/>
      </c>
      <c r="O340" s="90">
        <f>Leistungswerte!$I$8</f>
        <v>0</v>
      </c>
      <c r="P340" s="90" t="str">
        <f t="shared" si="58"/>
        <v/>
      </c>
      <c r="Q340" s="90" t="str">
        <f t="shared" si="59"/>
        <v/>
      </c>
      <c r="R340" s="90" t="str">
        <f t="shared" si="60"/>
        <v/>
      </c>
      <c r="S340" s="76"/>
    </row>
    <row r="341" spans="2:19" ht="14.25" customHeight="1" x14ac:dyDescent="0.2">
      <c r="B341" s="230" t="s">
        <v>535</v>
      </c>
      <c r="C341" s="77" t="s">
        <v>27</v>
      </c>
      <c r="D341" s="78" t="s">
        <v>560</v>
      </c>
      <c r="E341" s="76" t="s">
        <v>55</v>
      </c>
      <c r="F341" s="77" t="s">
        <v>237</v>
      </c>
      <c r="G341" s="77" t="s">
        <v>451</v>
      </c>
      <c r="H341" s="76" t="s">
        <v>29</v>
      </c>
      <c r="I341" s="85">
        <v>5</v>
      </c>
      <c r="J341" s="74" t="str">
        <f t="shared" ref="J341:J345" si="64">IF(G341="-","-",VLOOKUP(G341,LWE_1,4))</f>
        <v>2 x w</v>
      </c>
      <c r="K341" s="86">
        <f>IF(G341="-","",VLOOKUP(J341,Turnus!$B$2:$D$17,3,FALSE))</f>
        <v>104.35714285714286</v>
      </c>
      <c r="L341" s="87">
        <f t="shared" ref="L341:L345" si="65">IF(K341="","",I341*K341)</f>
        <v>521.78571428571433</v>
      </c>
      <c r="M341" s="88">
        <f t="shared" ref="M341:M345" si="66">IF(G341="-","",VLOOKUP(G341,LWE_1,8,FALSE))</f>
        <v>0</v>
      </c>
      <c r="N341" s="89" t="str">
        <f t="shared" si="57"/>
        <v/>
      </c>
      <c r="O341" s="90">
        <f>Leistungswerte!$I$8</f>
        <v>0</v>
      </c>
      <c r="P341" s="90" t="str">
        <f t="shared" si="58"/>
        <v/>
      </c>
      <c r="Q341" s="90" t="str">
        <f t="shared" si="59"/>
        <v/>
      </c>
      <c r="R341" s="90" t="str">
        <f t="shared" si="60"/>
        <v/>
      </c>
      <c r="S341" s="76"/>
    </row>
    <row r="342" spans="2:19" ht="14.25" customHeight="1" x14ac:dyDescent="0.2">
      <c r="B342" s="230" t="s">
        <v>535</v>
      </c>
      <c r="C342" s="77" t="s">
        <v>27</v>
      </c>
      <c r="D342" s="78" t="s">
        <v>561</v>
      </c>
      <c r="E342" s="76" t="s">
        <v>22</v>
      </c>
      <c r="F342" s="77" t="s">
        <v>236</v>
      </c>
      <c r="G342" s="77" t="s">
        <v>411</v>
      </c>
      <c r="H342" s="76" t="s">
        <v>29</v>
      </c>
      <c r="I342" s="85">
        <v>25.78</v>
      </c>
      <c r="J342" s="74" t="str">
        <f t="shared" si="64"/>
        <v>1 x w</v>
      </c>
      <c r="K342" s="86">
        <f>IF(G342="-","",VLOOKUP(J342,Turnus!$B$2:$D$17,3,FALSE))</f>
        <v>52.178571428571431</v>
      </c>
      <c r="L342" s="87">
        <f t="shared" si="65"/>
        <v>1345.1635714285715</v>
      </c>
      <c r="M342" s="88">
        <f t="shared" si="66"/>
        <v>0</v>
      </c>
      <c r="N342" s="89" t="str">
        <f t="shared" si="57"/>
        <v/>
      </c>
      <c r="O342" s="90">
        <f>Leistungswerte!$I$8</f>
        <v>0</v>
      </c>
      <c r="P342" s="90" t="str">
        <f t="shared" si="58"/>
        <v/>
      </c>
      <c r="Q342" s="90" t="str">
        <f t="shared" si="59"/>
        <v/>
      </c>
      <c r="R342" s="90" t="str">
        <f t="shared" si="60"/>
        <v/>
      </c>
      <c r="S342" s="76"/>
    </row>
    <row r="343" spans="2:19" ht="14.25" customHeight="1" x14ac:dyDescent="0.2">
      <c r="B343" s="230" t="s">
        <v>535</v>
      </c>
      <c r="C343" s="77" t="s">
        <v>27</v>
      </c>
      <c r="D343" s="232" t="s">
        <v>562</v>
      </c>
      <c r="E343" s="76" t="s">
        <v>22</v>
      </c>
      <c r="F343" s="77" t="s">
        <v>403</v>
      </c>
      <c r="G343" s="77" t="s">
        <v>42</v>
      </c>
      <c r="H343" s="76" t="s">
        <v>29</v>
      </c>
      <c r="I343" s="85">
        <v>3.35</v>
      </c>
      <c r="J343" s="74" t="str">
        <f t="shared" si="64"/>
        <v>1 x w</v>
      </c>
      <c r="K343" s="86">
        <f>IF(G343="-","",VLOOKUP(J343,Turnus!$B$2:$D$17,3,FALSE))</f>
        <v>52.178571428571431</v>
      </c>
      <c r="L343" s="87">
        <f t="shared" si="65"/>
        <v>174.79821428571429</v>
      </c>
      <c r="M343" s="88">
        <f t="shared" si="66"/>
        <v>0</v>
      </c>
      <c r="N343" s="89" t="str">
        <f t="shared" si="57"/>
        <v/>
      </c>
      <c r="O343" s="90">
        <f>Leistungswerte!$I$8</f>
        <v>0</v>
      </c>
      <c r="P343" s="90" t="str">
        <f t="shared" si="58"/>
        <v/>
      </c>
      <c r="Q343" s="90" t="str">
        <f t="shared" si="59"/>
        <v/>
      </c>
      <c r="R343" s="90" t="str">
        <f t="shared" si="60"/>
        <v/>
      </c>
      <c r="S343" s="76"/>
    </row>
    <row r="344" spans="2:19" ht="14.25" customHeight="1" x14ac:dyDescent="0.2">
      <c r="B344" s="230" t="s">
        <v>535</v>
      </c>
      <c r="C344" s="77" t="s">
        <v>27</v>
      </c>
      <c r="D344" s="232" t="s">
        <v>73</v>
      </c>
      <c r="E344" s="76" t="s">
        <v>17</v>
      </c>
      <c r="F344" s="77" t="s">
        <v>238</v>
      </c>
      <c r="G344" s="77" t="s">
        <v>175</v>
      </c>
      <c r="H344" s="76" t="s">
        <v>29</v>
      </c>
      <c r="I344" s="85">
        <v>6.05</v>
      </c>
      <c r="J344" s="74" t="str">
        <f t="shared" si="64"/>
        <v>2 x w</v>
      </c>
      <c r="K344" s="86">
        <f>IF(G344="-","",VLOOKUP(J344,Turnus!$B$2:$D$17,3,FALSE))</f>
        <v>104.35714285714286</v>
      </c>
      <c r="L344" s="87">
        <f t="shared" si="65"/>
        <v>631.36071428571427</v>
      </c>
      <c r="M344" s="88">
        <f t="shared" si="66"/>
        <v>0</v>
      </c>
      <c r="N344" s="89" t="str">
        <f t="shared" si="57"/>
        <v/>
      </c>
      <c r="O344" s="90">
        <f>Leistungswerte!$I$8</f>
        <v>0</v>
      </c>
      <c r="P344" s="90" t="str">
        <f t="shared" si="58"/>
        <v/>
      </c>
      <c r="Q344" s="90" t="str">
        <f t="shared" si="59"/>
        <v/>
      </c>
      <c r="R344" s="90" t="str">
        <f t="shared" si="60"/>
        <v/>
      </c>
      <c r="S344" s="76"/>
    </row>
    <row r="345" spans="2:19" ht="14.25" customHeight="1" x14ac:dyDescent="0.2">
      <c r="B345" s="230" t="s">
        <v>535</v>
      </c>
      <c r="C345" s="77" t="s">
        <v>27</v>
      </c>
      <c r="D345" s="78" t="s">
        <v>563</v>
      </c>
      <c r="E345" s="76" t="s">
        <v>22</v>
      </c>
      <c r="F345" s="77" t="s">
        <v>403</v>
      </c>
      <c r="G345" s="77" t="s">
        <v>42</v>
      </c>
      <c r="H345" s="76" t="s">
        <v>29</v>
      </c>
      <c r="I345" s="85">
        <v>3.15</v>
      </c>
      <c r="J345" s="74" t="str">
        <f t="shared" si="64"/>
        <v>1 x w</v>
      </c>
      <c r="K345" s="86">
        <f>IF(G345="-","",VLOOKUP(J345,Turnus!$B$2:$D$17,3,FALSE))</f>
        <v>52.178571428571431</v>
      </c>
      <c r="L345" s="87">
        <f t="shared" si="65"/>
        <v>164.36250000000001</v>
      </c>
      <c r="M345" s="88">
        <f t="shared" si="66"/>
        <v>0</v>
      </c>
      <c r="N345" s="89" t="str">
        <f t="shared" si="57"/>
        <v/>
      </c>
      <c r="O345" s="90">
        <f>Leistungswerte!$I$8</f>
        <v>0</v>
      </c>
      <c r="P345" s="90" t="str">
        <f t="shared" si="58"/>
        <v/>
      </c>
      <c r="Q345" s="90" t="str">
        <f t="shared" si="59"/>
        <v/>
      </c>
      <c r="R345" s="90" t="str">
        <f t="shared" si="60"/>
        <v/>
      </c>
      <c r="S345" s="76"/>
    </row>
    <row r="346" spans="2:19" ht="14.25" customHeight="1" x14ac:dyDescent="0.2">
      <c r="B346" s="230" t="s">
        <v>535</v>
      </c>
      <c r="C346" s="77" t="s">
        <v>27</v>
      </c>
      <c r="D346" s="78" t="s">
        <v>564</v>
      </c>
      <c r="E346" s="76" t="s">
        <v>22</v>
      </c>
      <c r="F346" s="77" t="s">
        <v>236</v>
      </c>
      <c r="G346" s="77" t="s">
        <v>411</v>
      </c>
      <c r="H346" s="76" t="s">
        <v>29</v>
      </c>
      <c r="I346" s="85">
        <v>21.39</v>
      </c>
      <c r="J346" s="74" t="str">
        <f t="shared" ref="J346:J348" si="67">IF(G346="-","-",VLOOKUP(G346,LWE_1,4))</f>
        <v>1 x w</v>
      </c>
      <c r="K346" s="86">
        <f>IF(G346="-","",VLOOKUP(J346,Turnus!$B$2:$D$17,3,FALSE))</f>
        <v>52.178571428571431</v>
      </c>
      <c r="L346" s="87">
        <f t="shared" ref="L346:L348" si="68">IF(K346="","",I346*K346)</f>
        <v>1116.099642857143</v>
      </c>
      <c r="M346" s="88">
        <f t="shared" ref="M346:M348" si="69">IF(G346="-","",VLOOKUP(G346,LWE_1,8,FALSE))</f>
        <v>0</v>
      </c>
      <c r="N346" s="89" t="str">
        <f t="shared" si="57"/>
        <v/>
      </c>
      <c r="O346" s="90">
        <f>Leistungswerte!$I$8</f>
        <v>0</v>
      </c>
      <c r="P346" s="90" t="str">
        <f t="shared" si="58"/>
        <v/>
      </c>
      <c r="Q346" s="90" t="str">
        <f t="shared" si="59"/>
        <v/>
      </c>
      <c r="R346" s="90" t="str">
        <f t="shared" si="60"/>
        <v/>
      </c>
      <c r="S346" s="76"/>
    </row>
    <row r="347" spans="2:19" ht="14.25" customHeight="1" x14ac:dyDescent="0.2">
      <c r="B347" s="230" t="s">
        <v>535</v>
      </c>
      <c r="C347" s="77" t="s">
        <v>27</v>
      </c>
      <c r="D347" s="78" t="s">
        <v>565</v>
      </c>
      <c r="E347" s="76" t="s">
        <v>22</v>
      </c>
      <c r="F347" s="77" t="s">
        <v>237</v>
      </c>
      <c r="G347" s="77" t="s">
        <v>451</v>
      </c>
      <c r="H347" s="76" t="s">
        <v>15</v>
      </c>
      <c r="I347" s="85">
        <v>5.81</v>
      </c>
      <c r="J347" s="74" t="str">
        <f t="shared" si="67"/>
        <v>2 x w</v>
      </c>
      <c r="K347" s="86">
        <f>IF(G347="-","",VLOOKUP(J347,Turnus!$B$2:$D$17,3,FALSE))</f>
        <v>104.35714285714286</v>
      </c>
      <c r="L347" s="87">
        <f t="shared" si="68"/>
        <v>606.31499999999994</v>
      </c>
      <c r="M347" s="88">
        <f t="shared" si="69"/>
        <v>0</v>
      </c>
      <c r="N347" s="89" t="str">
        <f t="shared" si="57"/>
        <v/>
      </c>
      <c r="O347" s="90">
        <f>Leistungswerte!$I$8</f>
        <v>0</v>
      </c>
      <c r="P347" s="90" t="str">
        <f t="shared" si="58"/>
        <v/>
      </c>
      <c r="Q347" s="90" t="str">
        <f t="shared" si="59"/>
        <v/>
      </c>
      <c r="R347" s="90" t="str">
        <f t="shared" si="60"/>
        <v/>
      </c>
      <c r="S347" s="76"/>
    </row>
    <row r="348" spans="2:19" ht="14.25" customHeight="1" x14ac:dyDescent="0.2">
      <c r="B348" s="230" t="s">
        <v>535</v>
      </c>
      <c r="C348" s="77" t="s">
        <v>27</v>
      </c>
      <c r="D348" s="78" t="s">
        <v>566</v>
      </c>
      <c r="E348" s="76" t="s">
        <v>22</v>
      </c>
      <c r="F348" s="77" t="s">
        <v>236</v>
      </c>
      <c r="G348" s="77" t="s">
        <v>411</v>
      </c>
      <c r="H348" s="76" t="s">
        <v>29</v>
      </c>
      <c r="I348" s="85">
        <v>14.5</v>
      </c>
      <c r="J348" s="74" t="str">
        <f t="shared" si="67"/>
        <v>1 x w</v>
      </c>
      <c r="K348" s="86">
        <f>IF(G348="-","",VLOOKUP(J348,Turnus!$B$2:$D$17,3,FALSE))</f>
        <v>52.178571428571431</v>
      </c>
      <c r="L348" s="87">
        <f t="shared" si="68"/>
        <v>756.58928571428578</v>
      </c>
      <c r="M348" s="88">
        <f t="shared" si="69"/>
        <v>0</v>
      </c>
      <c r="N348" s="89" t="str">
        <f t="shared" si="57"/>
        <v/>
      </c>
      <c r="O348" s="90">
        <f>Leistungswerte!$I$8</f>
        <v>0</v>
      </c>
      <c r="P348" s="90" t="str">
        <f t="shared" si="58"/>
        <v/>
      </c>
      <c r="Q348" s="90" t="str">
        <f t="shared" si="59"/>
        <v/>
      </c>
      <c r="R348" s="90" t="str">
        <f t="shared" si="60"/>
        <v/>
      </c>
      <c r="S348" s="76"/>
    </row>
    <row r="349" spans="2:19" ht="14.25" customHeight="1" x14ac:dyDescent="0.2">
      <c r="B349" s="230" t="s">
        <v>535</v>
      </c>
      <c r="C349" s="77" t="s">
        <v>27</v>
      </c>
      <c r="D349" s="78" t="s">
        <v>567</v>
      </c>
      <c r="E349" s="76" t="s">
        <v>22</v>
      </c>
      <c r="F349" s="77" t="s">
        <v>401</v>
      </c>
      <c r="G349" s="77" t="s">
        <v>415</v>
      </c>
      <c r="H349" s="76" t="s">
        <v>29</v>
      </c>
      <c r="I349" s="85">
        <v>2.27</v>
      </c>
      <c r="J349" s="74" t="str">
        <f t="shared" ref="J349" si="70">IF(G349="-","-",VLOOKUP(G349,LWE_1,4))</f>
        <v>2 x m</v>
      </c>
      <c r="K349" s="86">
        <f>IF(G349="-","",VLOOKUP(J349,Turnus!$B$2:$D$17,3,FALSE))</f>
        <v>24</v>
      </c>
      <c r="L349" s="87">
        <f t="shared" ref="L349" si="71">IF(K349="","",I349*K349)</f>
        <v>54.480000000000004</v>
      </c>
      <c r="M349" s="88">
        <f t="shared" ref="M349" si="72">IF(G349="-","",VLOOKUP(G349,LWE_1,8,FALSE))</f>
        <v>0</v>
      </c>
      <c r="N349" s="89" t="str">
        <f t="shared" si="57"/>
        <v/>
      </c>
      <c r="O349" s="90">
        <f>Leistungswerte!$I$8</f>
        <v>0</v>
      </c>
      <c r="P349" s="90" t="str">
        <f t="shared" si="58"/>
        <v/>
      </c>
      <c r="Q349" s="90" t="str">
        <f t="shared" si="59"/>
        <v/>
      </c>
      <c r="R349" s="90" t="str">
        <f t="shared" si="60"/>
        <v/>
      </c>
      <c r="S349" s="76"/>
    </row>
    <row r="350" spans="2:19" ht="14.25" customHeight="1" x14ac:dyDescent="0.2">
      <c r="B350" s="230" t="s">
        <v>535</v>
      </c>
      <c r="C350" s="77" t="s">
        <v>35</v>
      </c>
      <c r="D350" s="78" t="s">
        <v>79</v>
      </c>
      <c r="E350" s="76" t="s">
        <v>22</v>
      </c>
      <c r="F350" s="77" t="s">
        <v>240</v>
      </c>
      <c r="G350" s="77" t="s">
        <v>177</v>
      </c>
      <c r="H350" s="76" t="s">
        <v>29</v>
      </c>
      <c r="I350" s="85">
        <v>8.94</v>
      </c>
      <c r="J350" s="74" t="str">
        <f t="shared" ref="J350" si="73">IF(G350="-","-",VLOOKUP(G350,LWE_1,4))</f>
        <v>2,5 x w</v>
      </c>
      <c r="K350" s="86">
        <f>IF(G350="-","",VLOOKUP(J350,Turnus!$B$2:$D$17,3,FALSE))</f>
        <v>130.44642857142858</v>
      </c>
      <c r="L350" s="87">
        <f t="shared" ref="L350" si="74">IF(K350="","",I350*K350)</f>
        <v>1166.1910714285714</v>
      </c>
      <c r="M350" s="88">
        <f t="shared" ref="M350" si="75">IF(G350="-","",VLOOKUP(G350,LWE_1,8,FALSE))</f>
        <v>0</v>
      </c>
      <c r="N350" s="89" t="str">
        <f t="shared" si="57"/>
        <v/>
      </c>
      <c r="O350" s="90">
        <f>Leistungswerte!$I$8</f>
        <v>0</v>
      </c>
      <c r="P350" s="90" t="str">
        <f t="shared" si="58"/>
        <v/>
      </c>
      <c r="Q350" s="90" t="str">
        <f t="shared" si="59"/>
        <v/>
      </c>
      <c r="R350" s="90" t="str">
        <f t="shared" si="60"/>
        <v/>
      </c>
      <c r="S350" s="76"/>
    </row>
    <row r="351" spans="2:19" ht="14.25" customHeight="1" x14ac:dyDescent="0.2">
      <c r="B351" s="230" t="s">
        <v>526</v>
      </c>
      <c r="C351" s="77" t="s">
        <v>9</v>
      </c>
      <c r="D351" s="78" t="s">
        <v>57</v>
      </c>
      <c r="E351" s="76" t="s">
        <v>22</v>
      </c>
      <c r="F351" s="77" t="s">
        <v>241</v>
      </c>
      <c r="G351" s="77" t="s">
        <v>413</v>
      </c>
      <c r="H351" s="76" t="s">
        <v>50</v>
      </c>
      <c r="I351" s="85">
        <v>8.2799999999999994</v>
      </c>
      <c r="J351" s="74" t="str">
        <f t="shared" ref="J351:J412" si="76">IF(G351="-","-",VLOOKUP(G351,LWE_1,4))</f>
        <v>2,5 x w</v>
      </c>
      <c r="K351" s="86">
        <f>IF(G351="-","",VLOOKUP(J351,Turnus!$B$2:$D$17,3,FALSE))</f>
        <v>130.44642857142858</v>
      </c>
      <c r="L351" s="87">
        <f t="shared" ref="L351:L384" si="77">IF(K351="","",I351*K351)</f>
        <v>1080.0964285714285</v>
      </c>
      <c r="M351" s="88">
        <f t="shared" ref="M351:M412" si="78">IF(G351="-","",VLOOKUP(G351,LWE_1,8,FALSE))</f>
        <v>0</v>
      </c>
      <c r="N351" s="89" t="str">
        <f t="shared" si="57"/>
        <v/>
      </c>
      <c r="O351" s="90">
        <f>Leistungswerte!$I$8</f>
        <v>0</v>
      </c>
      <c r="P351" s="90" t="str">
        <f t="shared" si="58"/>
        <v/>
      </c>
      <c r="Q351" s="90" t="str">
        <f t="shared" si="59"/>
        <v/>
      </c>
      <c r="R351" s="90" t="str">
        <f t="shared" si="60"/>
        <v/>
      </c>
      <c r="S351" s="76"/>
    </row>
    <row r="352" spans="2:19" ht="14.25" customHeight="1" x14ac:dyDescent="0.2">
      <c r="B352" s="230" t="s">
        <v>526</v>
      </c>
      <c r="C352" s="77" t="s">
        <v>9</v>
      </c>
      <c r="D352" s="78" t="s">
        <v>542</v>
      </c>
      <c r="E352" s="76" t="s">
        <v>22</v>
      </c>
      <c r="F352" s="77" t="s">
        <v>241</v>
      </c>
      <c r="G352" s="77" t="s">
        <v>413</v>
      </c>
      <c r="H352" s="76" t="s">
        <v>50</v>
      </c>
      <c r="I352" s="85">
        <v>44.14</v>
      </c>
      <c r="J352" s="74" t="str">
        <f t="shared" si="76"/>
        <v>2,5 x w</v>
      </c>
      <c r="K352" s="86">
        <f>IF(G352="-","",VLOOKUP(J352,Turnus!$B$2:$D$17,3,FALSE))</f>
        <v>130.44642857142858</v>
      </c>
      <c r="L352" s="87">
        <f t="shared" si="77"/>
        <v>5757.9053571428576</v>
      </c>
      <c r="M352" s="88">
        <f t="shared" si="78"/>
        <v>0</v>
      </c>
      <c r="N352" s="89" t="str">
        <f t="shared" si="57"/>
        <v/>
      </c>
      <c r="O352" s="90">
        <f>Leistungswerte!$I$8</f>
        <v>0</v>
      </c>
      <c r="P352" s="90" t="str">
        <f t="shared" si="58"/>
        <v/>
      </c>
      <c r="Q352" s="90" t="str">
        <f t="shared" si="59"/>
        <v/>
      </c>
      <c r="R352" s="90" t="str">
        <f t="shared" si="60"/>
        <v/>
      </c>
      <c r="S352" s="76"/>
    </row>
    <row r="353" spans="2:19" ht="14.25" customHeight="1" x14ac:dyDescent="0.2">
      <c r="B353" s="230" t="s">
        <v>526</v>
      </c>
      <c r="C353" s="77" t="s">
        <v>9</v>
      </c>
      <c r="D353" s="78" t="s">
        <v>543</v>
      </c>
      <c r="E353" s="76" t="s">
        <v>17</v>
      </c>
      <c r="F353" s="77" t="s">
        <v>238</v>
      </c>
      <c r="G353" s="77" t="s">
        <v>175</v>
      </c>
      <c r="H353" s="76" t="s">
        <v>50</v>
      </c>
      <c r="I353" s="85">
        <v>13.94</v>
      </c>
      <c r="J353" s="74" t="str">
        <f t="shared" si="76"/>
        <v>2 x w</v>
      </c>
      <c r="K353" s="86">
        <f>IF(G353="-","",VLOOKUP(J353,Turnus!$B$2:$D$17,3,FALSE))</f>
        <v>104.35714285714286</v>
      </c>
      <c r="L353" s="87">
        <f t="shared" si="77"/>
        <v>1454.7385714285715</v>
      </c>
      <c r="M353" s="88">
        <f t="shared" si="78"/>
        <v>0</v>
      </c>
      <c r="N353" s="89" t="str">
        <f t="shared" si="57"/>
        <v/>
      </c>
      <c r="O353" s="90">
        <f>Leistungswerte!$I$8</f>
        <v>0</v>
      </c>
      <c r="P353" s="90" t="str">
        <f t="shared" si="58"/>
        <v/>
      </c>
      <c r="Q353" s="90" t="str">
        <f t="shared" si="59"/>
        <v/>
      </c>
      <c r="R353" s="90" t="str">
        <f t="shared" si="60"/>
        <v/>
      </c>
      <c r="S353" s="76"/>
    </row>
    <row r="354" spans="2:19" ht="14.25" customHeight="1" x14ac:dyDescent="0.2">
      <c r="B354" s="230" t="s">
        <v>526</v>
      </c>
      <c r="C354" s="77" t="s">
        <v>9</v>
      </c>
      <c r="D354" s="78" t="s">
        <v>573</v>
      </c>
      <c r="E354" s="76" t="s">
        <v>17</v>
      </c>
      <c r="F354" s="77" t="s">
        <v>238</v>
      </c>
      <c r="G354" s="77" t="s">
        <v>175</v>
      </c>
      <c r="H354" s="76" t="s">
        <v>50</v>
      </c>
      <c r="I354" s="85">
        <v>13.94</v>
      </c>
      <c r="J354" s="74" t="str">
        <f t="shared" si="76"/>
        <v>2 x w</v>
      </c>
      <c r="K354" s="86">
        <f>IF(G354="-","",VLOOKUP(J354,Turnus!$B$2:$D$17,3,FALSE))</f>
        <v>104.35714285714286</v>
      </c>
      <c r="L354" s="87">
        <f t="shared" si="77"/>
        <v>1454.7385714285715</v>
      </c>
      <c r="M354" s="88">
        <f t="shared" si="78"/>
        <v>0</v>
      </c>
      <c r="N354" s="89" t="str">
        <f t="shared" si="57"/>
        <v/>
      </c>
      <c r="O354" s="90">
        <f>Leistungswerte!$I$8</f>
        <v>0</v>
      </c>
      <c r="P354" s="90" t="str">
        <f t="shared" si="58"/>
        <v/>
      </c>
      <c r="Q354" s="90" t="str">
        <f t="shared" si="59"/>
        <v/>
      </c>
      <c r="R354" s="90" t="str">
        <f t="shared" si="60"/>
        <v/>
      </c>
      <c r="S354" s="76"/>
    </row>
    <row r="355" spans="2:19" ht="14.25" customHeight="1" x14ac:dyDescent="0.2">
      <c r="B355" s="230" t="s">
        <v>526</v>
      </c>
      <c r="C355" s="77" t="s">
        <v>9</v>
      </c>
      <c r="D355" s="78" t="s">
        <v>574</v>
      </c>
      <c r="E355" s="76" t="s">
        <v>17</v>
      </c>
      <c r="F355" s="77" t="s">
        <v>238</v>
      </c>
      <c r="G355" s="77" t="s">
        <v>175</v>
      </c>
      <c r="H355" s="76" t="s">
        <v>50</v>
      </c>
      <c r="I355" s="85">
        <v>8.42</v>
      </c>
      <c r="J355" s="74" t="str">
        <f t="shared" si="76"/>
        <v>2 x w</v>
      </c>
      <c r="K355" s="86">
        <f>IF(G355="-","",VLOOKUP(J355,Turnus!$B$2:$D$17,3,FALSE))</f>
        <v>104.35714285714286</v>
      </c>
      <c r="L355" s="87">
        <f t="shared" si="77"/>
        <v>878.68714285714293</v>
      </c>
      <c r="M355" s="88">
        <f t="shared" si="78"/>
        <v>0</v>
      </c>
      <c r="N355" s="89" t="str">
        <f t="shared" si="57"/>
        <v/>
      </c>
      <c r="O355" s="90">
        <f>Leistungswerte!$I$8</f>
        <v>0</v>
      </c>
      <c r="P355" s="90" t="str">
        <f t="shared" si="58"/>
        <v/>
      </c>
      <c r="Q355" s="90" t="str">
        <f t="shared" si="59"/>
        <v/>
      </c>
      <c r="R355" s="90" t="str">
        <f t="shared" si="60"/>
        <v/>
      </c>
      <c r="S355" s="76"/>
    </row>
    <row r="356" spans="2:19" ht="14.25" customHeight="1" x14ac:dyDescent="0.2">
      <c r="B356" s="230" t="s">
        <v>526</v>
      </c>
      <c r="C356" s="77" t="s">
        <v>9</v>
      </c>
      <c r="D356" s="78" t="s">
        <v>575</v>
      </c>
      <c r="E356" s="76" t="s">
        <v>17</v>
      </c>
      <c r="F356" s="77" t="s">
        <v>238</v>
      </c>
      <c r="G356" s="77" t="s">
        <v>175</v>
      </c>
      <c r="H356" s="76" t="s">
        <v>50</v>
      </c>
      <c r="I356" s="85">
        <v>13.12</v>
      </c>
      <c r="J356" s="74" t="str">
        <f t="shared" si="76"/>
        <v>2 x w</v>
      </c>
      <c r="K356" s="86">
        <f>IF(G356="-","",VLOOKUP(J356,Turnus!$B$2:$D$17,3,FALSE))</f>
        <v>104.35714285714286</v>
      </c>
      <c r="L356" s="87">
        <f t="shared" si="77"/>
        <v>1369.1657142857143</v>
      </c>
      <c r="M356" s="88">
        <f t="shared" si="78"/>
        <v>0</v>
      </c>
      <c r="N356" s="89" t="str">
        <f t="shared" si="57"/>
        <v/>
      </c>
      <c r="O356" s="90">
        <f>Leistungswerte!$I$8</f>
        <v>0</v>
      </c>
      <c r="P356" s="90" t="str">
        <f t="shared" si="58"/>
        <v/>
      </c>
      <c r="Q356" s="90" t="str">
        <f t="shared" si="59"/>
        <v/>
      </c>
      <c r="R356" s="90" t="str">
        <f t="shared" si="60"/>
        <v/>
      </c>
      <c r="S356" s="76"/>
    </row>
    <row r="357" spans="2:19" ht="14.25" customHeight="1" x14ac:dyDescent="0.2">
      <c r="B357" s="230" t="s">
        <v>526</v>
      </c>
      <c r="C357" s="77" t="s">
        <v>9</v>
      </c>
      <c r="D357" s="78" t="s">
        <v>576</v>
      </c>
      <c r="E357" s="76" t="s">
        <v>17</v>
      </c>
      <c r="F357" s="77" t="s">
        <v>238</v>
      </c>
      <c r="G357" s="77" t="s">
        <v>175</v>
      </c>
      <c r="H357" s="76" t="s">
        <v>50</v>
      </c>
      <c r="I357" s="85">
        <v>5.58</v>
      </c>
      <c r="J357" s="74" t="str">
        <f t="shared" ref="J357" si="79">IF(G357="-","-",VLOOKUP(G357,LWE_1,4))</f>
        <v>2 x w</v>
      </c>
      <c r="K357" s="86">
        <f>IF(G357="-","",VLOOKUP(J357,Turnus!$B$2:$D$17,3,FALSE))</f>
        <v>104.35714285714286</v>
      </c>
      <c r="L357" s="87">
        <f t="shared" ref="L357" si="80">IF(K357="","",I357*K357)</f>
        <v>582.31285714285718</v>
      </c>
      <c r="M357" s="88">
        <f t="shared" ref="M357" si="81">IF(G357="-","",VLOOKUP(G357,LWE_1,8,FALSE))</f>
        <v>0</v>
      </c>
      <c r="N357" s="89" t="str">
        <f t="shared" si="57"/>
        <v/>
      </c>
      <c r="O357" s="90">
        <f>Leistungswerte!$I$8</f>
        <v>0</v>
      </c>
      <c r="P357" s="90" t="str">
        <f t="shared" si="58"/>
        <v/>
      </c>
      <c r="Q357" s="90" t="str">
        <f t="shared" si="59"/>
        <v/>
      </c>
      <c r="R357" s="90" t="str">
        <f t="shared" si="60"/>
        <v/>
      </c>
      <c r="S357" s="76"/>
    </row>
    <row r="358" spans="2:19" ht="14.25" customHeight="1" x14ac:dyDescent="0.2">
      <c r="B358" s="230" t="s">
        <v>526</v>
      </c>
      <c r="C358" s="77" t="s">
        <v>9</v>
      </c>
      <c r="D358" s="78" t="s">
        <v>58</v>
      </c>
      <c r="E358" s="76" t="s">
        <v>22</v>
      </c>
      <c r="F358" s="77" t="s">
        <v>236</v>
      </c>
      <c r="G358" s="77" t="s">
        <v>411</v>
      </c>
      <c r="H358" s="76" t="s">
        <v>50</v>
      </c>
      <c r="I358" s="85">
        <v>21.12</v>
      </c>
      <c r="J358" s="74" t="str">
        <f t="shared" si="76"/>
        <v>1 x w</v>
      </c>
      <c r="K358" s="86">
        <f>IF(G358="-","",VLOOKUP(J358,Turnus!$B$2:$D$17,3,FALSE))</f>
        <v>52.178571428571431</v>
      </c>
      <c r="L358" s="87">
        <f t="shared" si="77"/>
        <v>1102.0114285714287</v>
      </c>
      <c r="M358" s="88">
        <f t="shared" si="78"/>
        <v>0</v>
      </c>
      <c r="N358" s="89" t="str">
        <f t="shared" si="57"/>
        <v/>
      </c>
      <c r="O358" s="90">
        <f>Leistungswerte!$I$8</f>
        <v>0</v>
      </c>
      <c r="P358" s="90" t="str">
        <f t="shared" si="58"/>
        <v/>
      </c>
      <c r="Q358" s="90" t="str">
        <f t="shared" si="59"/>
        <v/>
      </c>
      <c r="R358" s="90" t="str">
        <f t="shared" si="60"/>
        <v/>
      </c>
      <c r="S358" s="76"/>
    </row>
    <row r="359" spans="2:19" ht="14.25" customHeight="1" x14ac:dyDescent="0.2">
      <c r="B359" s="230" t="s">
        <v>526</v>
      </c>
      <c r="C359" s="77" t="s">
        <v>9</v>
      </c>
      <c r="D359" s="78" t="s">
        <v>59</v>
      </c>
      <c r="E359" s="76" t="s">
        <v>22</v>
      </c>
      <c r="F359" s="77" t="s">
        <v>236</v>
      </c>
      <c r="G359" s="77" t="s">
        <v>411</v>
      </c>
      <c r="H359" s="76" t="s">
        <v>50</v>
      </c>
      <c r="I359" s="85">
        <v>21.12</v>
      </c>
      <c r="J359" s="74" t="str">
        <f t="shared" si="76"/>
        <v>1 x w</v>
      </c>
      <c r="K359" s="86">
        <f>IF(G359="-","",VLOOKUP(J359,Turnus!$B$2:$D$17,3,FALSE))</f>
        <v>52.178571428571431</v>
      </c>
      <c r="L359" s="87">
        <f t="shared" si="77"/>
        <v>1102.0114285714287</v>
      </c>
      <c r="M359" s="88">
        <f t="shared" si="78"/>
        <v>0</v>
      </c>
      <c r="N359" s="89" t="str">
        <f t="shared" si="57"/>
        <v/>
      </c>
      <c r="O359" s="90">
        <f>Leistungswerte!$I$8</f>
        <v>0</v>
      </c>
      <c r="P359" s="90" t="str">
        <f t="shared" si="58"/>
        <v/>
      </c>
      <c r="Q359" s="90" t="str">
        <f t="shared" si="59"/>
        <v/>
      </c>
      <c r="R359" s="90" t="str">
        <f t="shared" si="60"/>
        <v/>
      </c>
      <c r="S359" s="76"/>
    </row>
    <row r="360" spans="2:19" ht="14.25" customHeight="1" x14ac:dyDescent="0.2">
      <c r="B360" s="230" t="s">
        <v>526</v>
      </c>
      <c r="C360" s="77" t="s">
        <v>9</v>
      </c>
      <c r="D360" s="78" t="s">
        <v>60</v>
      </c>
      <c r="E360" s="76" t="s">
        <v>22</v>
      </c>
      <c r="F360" s="77" t="s">
        <v>236</v>
      </c>
      <c r="G360" s="77" t="s">
        <v>411</v>
      </c>
      <c r="H360" s="76" t="s">
        <v>50</v>
      </c>
      <c r="I360" s="85">
        <v>16.302</v>
      </c>
      <c r="J360" s="74" t="str">
        <f t="shared" si="76"/>
        <v>1 x w</v>
      </c>
      <c r="K360" s="86">
        <f>IF(G360="-","",VLOOKUP(J360,Turnus!$B$2:$D$17,3,FALSE))</f>
        <v>52.178571428571431</v>
      </c>
      <c r="L360" s="87">
        <f t="shared" si="77"/>
        <v>850.61507142857147</v>
      </c>
      <c r="M360" s="88">
        <f t="shared" si="78"/>
        <v>0</v>
      </c>
      <c r="N360" s="89" t="str">
        <f t="shared" si="57"/>
        <v/>
      </c>
      <c r="O360" s="90">
        <f>Leistungswerte!$I$8</f>
        <v>0</v>
      </c>
      <c r="P360" s="90" t="str">
        <f t="shared" si="58"/>
        <v/>
      </c>
      <c r="Q360" s="90" t="str">
        <f t="shared" si="59"/>
        <v/>
      </c>
      <c r="R360" s="90" t="str">
        <f t="shared" si="60"/>
        <v/>
      </c>
      <c r="S360" s="76"/>
    </row>
    <row r="361" spans="2:19" ht="14.25" customHeight="1" x14ac:dyDescent="0.2">
      <c r="B361" s="230" t="s">
        <v>526</v>
      </c>
      <c r="C361" s="77" t="s">
        <v>9</v>
      </c>
      <c r="D361" s="78" t="s">
        <v>61</v>
      </c>
      <c r="E361" s="76" t="s">
        <v>22</v>
      </c>
      <c r="F361" s="77" t="s">
        <v>236</v>
      </c>
      <c r="G361" s="77" t="s">
        <v>411</v>
      </c>
      <c r="H361" s="76" t="s">
        <v>50</v>
      </c>
      <c r="I361" s="85">
        <v>21.33</v>
      </c>
      <c r="J361" s="74" t="str">
        <f t="shared" si="76"/>
        <v>1 x w</v>
      </c>
      <c r="K361" s="86">
        <f>IF(G361="-","",VLOOKUP(J361,Turnus!$B$2:$D$17,3,FALSE))</f>
        <v>52.178571428571431</v>
      </c>
      <c r="L361" s="87">
        <f t="shared" si="77"/>
        <v>1112.9689285714285</v>
      </c>
      <c r="M361" s="88">
        <f t="shared" si="78"/>
        <v>0</v>
      </c>
      <c r="N361" s="89" t="str">
        <f t="shared" si="57"/>
        <v/>
      </c>
      <c r="O361" s="90">
        <f>Leistungswerte!$I$8</f>
        <v>0</v>
      </c>
      <c r="P361" s="90" t="str">
        <f t="shared" si="58"/>
        <v/>
      </c>
      <c r="Q361" s="90" t="str">
        <f t="shared" si="59"/>
        <v/>
      </c>
      <c r="R361" s="90" t="str">
        <f t="shared" si="60"/>
        <v/>
      </c>
      <c r="S361" s="76"/>
    </row>
    <row r="362" spans="2:19" ht="14.25" customHeight="1" x14ac:dyDescent="0.2">
      <c r="B362" s="230" t="s">
        <v>526</v>
      </c>
      <c r="C362" s="77" t="s">
        <v>9</v>
      </c>
      <c r="D362" s="78" t="s">
        <v>62</v>
      </c>
      <c r="E362" s="76" t="s">
        <v>22</v>
      </c>
      <c r="F362" s="77" t="s">
        <v>236</v>
      </c>
      <c r="G362" s="77" t="s">
        <v>411</v>
      </c>
      <c r="H362" s="76" t="s">
        <v>50</v>
      </c>
      <c r="I362" s="85">
        <v>19.6295</v>
      </c>
      <c r="J362" s="74" t="str">
        <f t="shared" si="76"/>
        <v>1 x w</v>
      </c>
      <c r="K362" s="86">
        <f>IF(G362="-","",VLOOKUP(J362,Turnus!$B$2:$D$17,3,FALSE))</f>
        <v>52.178571428571431</v>
      </c>
      <c r="L362" s="87">
        <f t="shared" si="77"/>
        <v>1024.239267857143</v>
      </c>
      <c r="M362" s="88">
        <f t="shared" si="78"/>
        <v>0</v>
      </c>
      <c r="N362" s="89" t="str">
        <f t="shared" si="57"/>
        <v/>
      </c>
      <c r="O362" s="90">
        <f>Leistungswerte!$I$8</f>
        <v>0</v>
      </c>
      <c r="P362" s="90" t="str">
        <f t="shared" si="58"/>
        <v/>
      </c>
      <c r="Q362" s="90" t="str">
        <f t="shared" si="59"/>
        <v/>
      </c>
      <c r="R362" s="90" t="str">
        <f t="shared" si="60"/>
        <v/>
      </c>
      <c r="S362" s="76"/>
    </row>
    <row r="363" spans="2:19" ht="14.25" customHeight="1" x14ac:dyDescent="0.2">
      <c r="B363" s="230" t="s">
        <v>526</v>
      </c>
      <c r="C363" s="77" t="s">
        <v>9</v>
      </c>
      <c r="D363" s="78" t="s">
        <v>125</v>
      </c>
      <c r="E363" s="76" t="s">
        <v>22</v>
      </c>
      <c r="F363" s="77" t="s">
        <v>236</v>
      </c>
      <c r="G363" s="77" t="s">
        <v>411</v>
      </c>
      <c r="H363" s="76" t="s">
        <v>50</v>
      </c>
      <c r="I363" s="85">
        <v>80.549800000000005</v>
      </c>
      <c r="J363" s="74" t="str">
        <f t="shared" si="76"/>
        <v>1 x w</v>
      </c>
      <c r="K363" s="86">
        <f>IF(G363="-","",VLOOKUP(J363,Turnus!$B$2:$D$17,3,FALSE))</f>
        <v>52.178571428571431</v>
      </c>
      <c r="L363" s="87">
        <f t="shared" si="77"/>
        <v>4202.9734928571434</v>
      </c>
      <c r="M363" s="88">
        <f t="shared" si="78"/>
        <v>0</v>
      </c>
      <c r="N363" s="89" t="str">
        <f t="shared" si="57"/>
        <v/>
      </c>
      <c r="O363" s="90">
        <f>Leistungswerte!$I$8</f>
        <v>0</v>
      </c>
      <c r="P363" s="90" t="str">
        <f t="shared" si="58"/>
        <v/>
      </c>
      <c r="Q363" s="90" t="str">
        <f t="shared" si="59"/>
        <v/>
      </c>
      <c r="R363" s="90" t="str">
        <f t="shared" si="60"/>
        <v/>
      </c>
      <c r="S363" s="76"/>
    </row>
    <row r="364" spans="2:19" ht="14.25" customHeight="1" x14ac:dyDescent="0.2">
      <c r="B364" s="230" t="s">
        <v>526</v>
      </c>
      <c r="C364" s="77" t="s">
        <v>9</v>
      </c>
      <c r="D364" s="78" t="s">
        <v>63</v>
      </c>
      <c r="E364" s="76" t="s">
        <v>22</v>
      </c>
      <c r="F364" s="77" t="s">
        <v>236</v>
      </c>
      <c r="G364" s="77" t="s">
        <v>411</v>
      </c>
      <c r="H364" s="76" t="s">
        <v>50</v>
      </c>
      <c r="I364" s="85">
        <v>13.0082</v>
      </c>
      <c r="J364" s="74" t="str">
        <f t="shared" si="76"/>
        <v>1 x w</v>
      </c>
      <c r="K364" s="86">
        <f>IF(G364="-","",VLOOKUP(J364,Turnus!$B$2:$D$17,3,FALSE))</f>
        <v>52.178571428571431</v>
      </c>
      <c r="L364" s="87">
        <f t="shared" si="77"/>
        <v>678.7492928571429</v>
      </c>
      <c r="M364" s="88">
        <f t="shared" si="78"/>
        <v>0</v>
      </c>
      <c r="N364" s="89" t="str">
        <f t="shared" si="57"/>
        <v/>
      </c>
      <c r="O364" s="90">
        <f>Leistungswerte!$I$8</f>
        <v>0</v>
      </c>
      <c r="P364" s="90" t="str">
        <f t="shared" si="58"/>
        <v/>
      </c>
      <c r="Q364" s="90" t="str">
        <f t="shared" si="59"/>
        <v/>
      </c>
      <c r="R364" s="90" t="str">
        <f t="shared" si="60"/>
        <v/>
      </c>
      <c r="S364" s="76"/>
    </row>
    <row r="365" spans="2:19" ht="14.25" customHeight="1" x14ac:dyDescent="0.2">
      <c r="B365" s="230" t="s">
        <v>526</v>
      </c>
      <c r="C365" s="77" t="s">
        <v>9</v>
      </c>
      <c r="D365" s="78" t="s">
        <v>64</v>
      </c>
      <c r="E365" s="76" t="s">
        <v>22</v>
      </c>
      <c r="F365" s="77" t="s">
        <v>403</v>
      </c>
      <c r="G365" s="77" t="s">
        <v>42</v>
      </c>
      <c r="H365" s="76" t="s">
        <v>50</v>
      </c>
      <c r="I365" s="85">
        <v>34.79</v>
      </c>
      <c r="J365" s="74" t="str">
        <f t="shared" si="76"/>
        <v>1 x w</v>
      </c>
      <c r="K365" s="86">
        <f>IF(G365="-","",VLOOKUP(J365,Turnus!$B$2:$D$17,3,FALSE))</f>
        <v>52.178571428571431</v>
      </c>
      <c r="L365" s="87">
        <f t="shared" si="77"/>
        <v>1815.2925</v>
      </c>
      <c r="M365" s="88">
        <f t="shared" si="78"/>
        <v>0</v>
      </c>
      <c r="N365" s="89" t="str">
        <f t="shared" si="57"/>
        <v/>
      </c>
      <c r="O365" s="90">
        <f>Leistungswerte!$I$8</f>
        <v>0</v>
      </c>
      <c r="P365" s="90" t="str">
        <f t="shared" si="58"/>
        <v/>
      </c>
      <c r="Q365" s="90" t="str">
        <f t="shared" si="59"/>
        <v/>
      </c>
      <c r="R365" s="90" t="str">
        <f t="shared" si="60"/>
        <v/>
      </c>
      <c r="S365" s="76"/>
    </row>
    <row r="366" spans="2:19" ht="14.25" customHeight="1" x14ac:dyDescent="0.2">
      <c r="B366" s="230" t="s">
        <v>526</v>
      </c>
      <c r="C366" s="77" t="s">
        <v>9</v>
      </c>
      <c r="D366" s="78" t="s">
        <v>65</v>
      </c>
      <c r="E366" s="76" t="s">
        <v>22</v>
      </c>
      <c r="F366" s="77" t="s">
        <v>236</v>
      </c>
      <c r="G366" s="77" t="s">
        <v>411</v>
      </c>
      <c r="H366" s="76" t="s">
        <v>50</v>
      </c>
      <c r="I366" s="85">
        <v>8.9817</v>
      </c>
      <c r="J366" s="74" t="str">
        <f t="shared" si="76"/>
        <v>1 x w</v>
      </c>
      <c r="K366" s="86">
        <f>IF(G366="-","",VLOOKUP(J366,Turnus!$B$2:$D$17,3,FALSE))</f>
        <v>52.178571428571431</v>
      </c>
      <c r="L366" s="87">
        <f t="shared" si="77"/>
        <v>468.65227500000003</v>
      </c>
      <c r="M366" s="88">
        <f t="shared" si="78"/>
        <v>0</v>
      </c>
      <c r="N366" s="89" t="str">
        <f t="shared" si="57"/>
        <v/>
      </c>
      <c r="O366" s="90">
        <f>Leistungswerte!$I$8</f>
        <v>0</v>
      </c>
      <c r="P366" s="90" t="str">
        <f t="shared" si="58"/>
        <v/>
      </c>
      <c r="Q366" s="90" t="str">
        <f t="shared" si="59"/>
        <v/>
      </c>
      <c r="R366" s="90" t="str">
        <f t="shared" si="60"/>
        <v/>
      </c>
      <c r="S366" s="76"/>
    </row>
    <row r="367" spans="2:19" ht="14.25" customHeight="1" x14ac:dyDescent="0.2">
      <c r="B367" s="230" t="s">
        <v>526</v>
      </c>
      <c r="C367" s="77" t="s">
        <v>9</v>
      </c>
      <c r="D367" s="78" t="s">
        <v>66</v>
      </c>
      <c r="E367" s="76" t="s">
        <v>22</v>
      </c>
      <c r="F367" s="77" t="s">
        <v>236</v>
      </c>
      <c r="G367" s="77" t="s">
        <v>411</v>
      </c>
      <c r="H367" s="76" t="s">
        <v>50</v>
      </c>
      <c r="I367" s="85">
        <v>12.975199999999999</v>
      </c>
      <c r="J367" s="74" t="str">
        <f t="shared" si="76"/>
        <v>1 x w</v>
      </c>
      <c r="K367" s="86">
        <f>IF(G367="-","",VLOOKUP(J367,Turnus!$B$2:$D$17,3,FALSE))</f>
        <v>52.178571428571431</v>
      </c>
      <c r="L367" s="87">
        <f t="shared" si="77"/>
        <v>677.02739999999994</v>
      </c>
      <c r="M367" s="88">
        <f t="shared" si="78"/>
        <v>0</v>
      </c>
      <c r="N367" s="89" t="str">
        <f t="shared" si="57"/>
        <v/>
      </c>
      <c r="O367" s="90">
        <f>Leistungswerte!$I$8</f>
        <v>0</v>
      </c>
      <c r="P367" s="90" t="str">
        <f t="shared" si="58"/>
        <v/>
      </c>
      <c r="Q367" s="90" t="str">
        <f t="shared" si="59"/>
        <v/>
      </c>
      <c r="R367" s="90" t="str">
        <f t="shared" si="60"/>
        <v/>
      </c>
      <c r="S367" s="76"/>
    </row>
    <row r="368" spans="2:19" ht="14.25" customHeight="1" x14ac:dyDescent="0.2">
      <c r="B368" s="230" t="s">
        <v>526</v>
      </c>
      <c r="C368" s="77" t="s">
        <v>9</v>
      </c>
      <c r="D368" s="78" t="s">
        <v>67</v>
      </c>
      <c r="E368" s="76" t="s">
        <v>22</v>
      </c>
      <c r="F368" s="77" t="s">
        <v>237</v>
      </c>
      <c r="G368" s="77" t="s">
        <v>445</v>
      </c>
      <c r="H368" s="76" t="s">
        <v>29</v>
      </c>
      <c r="I368" s="85">
        <v>12.88</v>
      </c>
      <c r="J368" s="74" t="str">
        <f t="shared" si="76"/>
        <v>5 x w</v>
      </c>
      <c r="K368" s="86">
        <f>IF(G368="-","",VLOOKUP(J368,Turnus!$B$2:$D$17,3,FALSE))</f>
        <v>253.25</v>
      </c>
      <c r="L368" s="87">
        <f t="shared" si="77"/>
        <v>3261.86</v>
      </c>
      <c r="M368" s="88">
        <f t="shared" si="78"/>
        <v>0</v>
      </c>
      <c r="N368" s="89" t="str">
        <f t="shared" si="57"/>
        <v/>
      </c>
      <c r="O368" s="90">
        <f>Leistungswerte!$I$8</f>
        <v>0</v>
      </c>
      <c r="P368" s="90" t="str">
        <f t="shared" si="58"/>
        <v/>
      </c>
      <c r="Q368" s="90" t="str">
        <f t="shared" si="59"/>
        <v/>
      </c>
      <c r="R368" s="90" t="str">
        <f t="shared" si="60"/>
        <v/>
      </c>
      <c r="S368" s="76"/>
    </row>
    <row r="369" spans="2:19" ht="14.25" customHeight="1" x14ac:dyDescent="0.2">
      <c r="B369" s="230" t="s">
        <v>526</v>
      </c>
      <c r="C369" s="77" t="s">
        <v>9</v>
      </c>
      <c r="D369" s="78" t="s">
        <v>571</v>
      </c>
      <c r="E369" s="76" t="s">
        <v>22</v>
      </c>
      <c r="F369" s="77" t="s">
        <v>237</v>
      </c>
      <c r="G369" s="77" t="s">
        <v>450</v>
      </c>
      <c r="H369" s="76" t="s">
        <v>29</v>
      </c>
      <c r="I369" s="85">
        <v>7.84</v>
      </c>
      <c r="J369" s="74" t="str">
        <f t="shared" ref="J369" si="82">IF(G369="-","-",VLOOKUP(G369,LWE_1,4))</f>
        <v>5 x w</v>
      </c>
      <c r="K369" s="86">
        <f>IF(G369="-","",VLOOKUP(J369,Turnus!$B$2:$D$17,3,FALSE))</f>
        <v>253.25</v>
      </c>
      <c r="L369" s="87">
        <f t="shared" ref="L369" si="83">IF(K369="","",I369*K369)</f>
        <v>1985.48</v>
      </c>
      <c r="M369" s="88">
        <f t="shared" ref="M369" si="84">IF(G369="-","",VLOOKUP(G369,LWE_1,8,FALSE))</f>
        <v>0</v>
      </c>
      <c r="N369" s="89" t="str">
        <f t="shared" si="57"/>
        <v/>
      </c>
      <c r="O369" s="90">
        <f>Leistungswerte!$I$8</f>
        <v>0</v>
      </c>
      <c r="P369" s="90" t="str">
        <f t="shared" si="58"/>
        <v/>
      </c>
      <c r="Q369" s="90" t="str">
        <f t="shared" si="59"/>
        <v/>
      </c>
      <c r="R369" s="90" t="str">
        <f t="shared" si="60"/>
        <v/>
      </c>
      <c r="S369" s="76"/>
    </row>
    <row r="370" spans="2:19" ht="14.25" customHeight="1" x14ac:dyDescent="0.2">
      <c r="B370" s="230" t="s">
        <v>526</v>
      </c>
      <c r="C370" s="77" t="s">
        <v>9</v>
      </c>
      <c r="D370" s="78" t="s">
        <v>126</v>
      </c>
      <c r="E370" s="76" t="s">
        <v>22</v>
      </c>
      <c r="F370" s="77" t="s">
        <v>237</v>
      </c>
      <c r="G370" s="77" t="s">
        <v>445</v>
      </c>
      <c r="H370" s="76" t="s">
        <v>29</v>
      </c>
      <c r="I370" s="85">
        <v>17.78</v>
      </c>
      <c r="J370" s="74" t="str">
        <f t="shared" si="76"/>
        <v>5 x w</v>
      </c>
      <c r="K370" s="86">
        <f>IF(G370="-","",VLOOKUP(J370,Turnus!$B$2:$D$17,3,FALSE))</f>
        <v>253.25</v>
      </c>
      <c r="L370" s="87">
        <f t="shared" si="77"/>
        <v>4502.7849999999999</v>
      </c>
      <c r="M370" s="88">
        <f t="shared" si="78"/>
        <v>0</v>
      </c>
      <c r="N370" s="89" t="str">
        <f t="shared" si="57"/>
        <v/>
      </c>
      <c r="O370" s="90">
        <f>Leistungswerte!$I$8</f>
        <v>0</v>
      </c>
      <c r="P370" s="90" t="str">
        <f t="shared" si="58"/>
        <v/>
      </c>
      <c r="Q370" s="90" t="str">
        <f t="shared" si="59"/>
        <v/>
      </c>
      <c r="R370" s="90" t="str">
        <f t="shared" si="60"/>
        <v/>
      </c>
      <c r="S370" s="76"/>
    </row>
    <row r="371" spans="2:19" ht="14.25" customHeight="1" x14ac:dyDescent="0.2">
      <c r="B371" s="230" t="s">
        <v>526</v>
      </c>
      <c r="C371" s="77" t="s">
        <v>9</v>
      </c>
      <c r="D371" s="78" t="s">
        <v>127</v>
      </c>
      <c r="E371" s="76" t="s">
        <v>22</v>
      </c>
      <c r="F371" s="77" t="s">
        <v>237</v>
      </c>
      <c r="G371" s="77" t="s">
        <v>450</v>
      </c>
      <c r="H371" s="76" t="s">
        <v>29</v>
      </c>
      <c r="I371" s="85">
        <v>25.74</v>
      </c>
      <c r="J371" s="74" t="str">
        <f t="shared" si="76"/>
        <v>5 x w</v>
      </c>
      <c r="K371" s="86">
        <f>IF(G371="-","",VLOOKUP(J371,Turnus!$B$2:$D$17,3,FALSE))</f>
        <v>253.25</v>
      </c>
      <c r="L371" s="87">
        <f t="shared" si="77"/>
        <v>6518.6549999999997</v>
      </c>
      <c r="M371" s="88">
        <f t="shared" si="78"/>
        <v>0</v>
      </c>
      <c r="N371" s="89" t="str">
        <f t="shared" si="57"/>
        <v/>
      </c>
      <c r="O371" s="90">
        <f>Leistungswerte!$I$8</f>
        <v>0</v>
      </c>
      <c r="P371" s="90" t="str">
        <f t="shared" si="58"/>
        <v/>
      </c>
      <c r="Q371" s="90" t="str">
        <f t="shared" si="59"/>
        <v/>
      </c>
      <c r="R371" s="90" t="str">
        <f t="shared" si="60"/>
        <v/>
      </c>
      <c r="S371" s="76"/>
    </row>
    <row r="372" spans="2:19" ht="14.25" customHeight="1" x14ac:dyDescent="0.2">
      <c r="B372" s="230" t="s">
        <v>526</v>
      </c>
      <c r="C372" s="77" t="s">
        <v>9</v>
      </c>
      <c r="D372" s="78" t="s">
        <v>570</v>
      </c>
      <c r="E372" s="76" t="s">
        <v>22</v>
      </c>
      <c r="F372" s="77" t="s">
        <v>237</v>
      </c>
      <c r="G372" s="77" t="s">
        <v>450</v>
      </c>
      <c r="H372" s="76" t="s">
        <v>29</v>
      </c>
      <c r="I372" s="85">
        <v>12.91</v>
      </c>
      <c r="J372" s="74" t="str">
        <f t="shared" ref="J372" si="85">IF(G372="-","-",VLOOKUP(G372,LWE_1,4))</f>
        <v>5 x w</v>
      </c>
      <c r="K372" s="86">
        <f>IF(G372="-","",VLOOKUP(J372,Turnus!$B$2:$D$17,3,FALSE))</f>
        <v>253.25</v>
      </c>
      <c r="L372" s="87">
        <f t="shared" ref="L372" si="86">IF(K372="","",I372*K372)</f>
        <v>3269.4575</v>
      </c>
      <c r="M372" s="88">
        <f t="shared" ref="M372" si="87">IF(G372="-","",VLOOKUP(G372,LWE_1,8,FALSE))</f>
        <v>0</v>
      </c>
      <c r="N372" s="89" t="str">
        <f t="shared" si="57"/>
        <v/>
      </c>
      <c r="O372" s="90">
        <f>Leistungswerte!$I$8</f>
        <v>0</v>
      </c>
      <c r="P372" s="90" t="str">
        <f t="shared" si="58"/>
        <v/>
      </c>
      <c r="Q372" s="90" t="str">
        <f t="shared" si="59"/>
        <v/>
      </c>
      <c r="R372" s="90" t="str">
        <f t="shared" si="60"/>
        <v/>
      </c>
      <c r="S372" s="76"/>
    </row>
    <row r="373" spans="2:19" ht="14.25" customHeight="1" x14ac:dyDescent="0.2">
      <c r="B373" s="230" t="s">
        <v>526</v>
      </c>
      <c r="C373" s="77" t="s">
        <v>9</v>
      </c>
      <c r="D373" s="78" t="s">
        <v>128</v>
      </c>
      <c r="E373" s="76" t="s">
        <v>22</v>
      </c>
      <c r="F373" s="77" t="s">
        <v>237</v>
      </c>
      <c r="G373" s="77" t="s">
        <v>445</v>
      </c>
      <c r="H373" s="76" t="s">
        <v>15</v>
      </c>
      <c r="I373" s="85">
        <v>4.2832999999999997</v>
      </c>
      <c r="J373" s="74" t="str">
        <f t="shared" si="76"/>
        <v>5 x w</v>
      </c>
      <c r="K373" s="86">
        <f>IF(G373="-","",VLOOKUP(J373,Turnus!$B$2:$D$17,3,FALSE))</f>
        <v>253.25</v>
      </c>
      <c r="L373" s="87">
        <f t="shared" si="77"/>
        <v>1084.745725</v>
      </c>
      <c r="M373" s="88">
        <f t="shared" si="78"/>
        <v>0</v>
      </c>
      <c r="N373" s="89" t="str">
        <f t="shared" si="57"/>
        <v/>
      </c>
      <c r="O373" s="90">
        <f>Leistungswerte!$I$8</f>
        <v>0</v>
      </c>
      <c r="P373" s="90" t="str">
        <f t="shared" si="58"/>
        <v/>
      </c>
      <c r="Q373" s="90" t="str">
        <f t="shared" si="59"/>
        <v/>
      </c>
      <c r="R373" s="90" t="str">
        <f t="shared" si="60"/>
        <v/>
      </c>
      <c r="S373" s="76"/>
    </row>
    <row r="374" spans="2:19" ht="14.25" customHeight="1" x14ac:dyDescent="0.2">
      <c r="B374" s="230" t="s">
        <v>526</v>
      </c>
      <c r="C374" s="77" t="s">
        <v>27</v>
      </c>
      <c r="D374" s="78" t="s">
        <v>109</v>
      </c>
      <c r="E374" s="76" t="s">
        <v>22</v>
      </c>
      <c r="F374" s="77" t="s">
        <v>240</v>
      </c>
      <c r="G374" s="77" t="s">
        <v>177</v>
      </c>
      <c r="H374" s="76" t="s">
        <v>50</v>
      </c>
      <c r="I374" s="85">
        <v>36.75</v>
      </c>
      <c r="J374" s="74" t="str">
        <f t="shared" si="76"/>
        <v>2,5 x w</v>
      </c>
      <c r="K374" s="86">
        <f>IF(G374="-","",VLOOKUP(J374,Turnus!$B$2:$D$17,3,FALSE))</f>
        <v>130.44642857142858</v>
      </c>
      <c r="L374" s="87">
        <f t="shared" si="77"/>
        <v>4793.90625</v>
      </c>
      <c r="M374" s="88">
        <f t="shared" si="78"/>
        <v>0</v>
      </c>
      <c r="N374" s="89" t="str">
        <f t="shared" si="57"/>
        <v/>
      </c>
      <c r="O374" s="90">
        <f>Leistungswerte!$I$8</f>
        <v>0</v>
      </c>
      <c r="P374" s="90" t="str">
        <f t="shared" si="58"/>
        <v/>
      </c>
      <c r="Q374" s="90" t="str">
        <f t="shared" si="59"/>
        <v/>
      </c>
      <c r="R374" s="90" t="str">
        <f t="shared" si="60"/>
        <v/>
      </c>
      <c r="S374" s="76"/>
    </row>
    <row r="375" spans="2:19" ht="14.25" customHeight="1" x14ac:dyDescent="0.2">
      <c r="B375" s="230" t="s">
        <v>526</v>
      </c>
      <c r="C375" s="77" t="s">
        <v>27</v>
      </c>
      <c r="D375" s="78" t="s">
        <v>558</v>
      </c>
      <c r="E375" s="76" t="s">
        <v>17</v>
      </c>
      <c r="F375" s="77" t="s">
        <v>238</v>
      </c>
      <c r="G375" s="77" t="s">
        <v>175</v>
      </c>
      <c r="H375" s="76" t="s">
        <v>50</v>
      </c>
      <c r="I375" s="85">
        <v>9.7681000000000004</v>
      </c>
      <c r="J375" s="74" t="str">
        <f t="shared" si="76"/>
        <v>2 x w</v>
      </c>
      <c r="K375" s="86">
        <f>IF(G375="-","",VLOOKUP(J375,Turnus!$B$2:$D$17,3,FALSE))</f>
        <v>104.35714285714286</v>
      </c>
      <c r="L375" s="87">
        <f t="shared" si="77"/>
        <v>1019.3710071428573</v>
      </c>
      <c r="M375" s="88">
        <f t="shared" si="78"/>
        <v>0</v>
      </c>
      <c r="N375" s="89" t="str">
        <f t="shared" si="57"/>
        <v/>
      </c>
      <c r="O375" s="90">
        <f>Leistungswerte!$I$8</f>
        <v>0</v>
      </c>
      <c r="P375" s="90" t="str">
        <f t="shared" si="58"/>
        <v/>
      </c>
      <c r="Q375" s="90" t="str">
        <f t="shared" si="59"/>
        <v/>
      </c>
      <c r="R375" s="90" t="str">
        <f t="shared" si="60"/>
        <v/>
      </c>
      <c r="S375" s="76"/>
    </row>
    <row r="376" spans="2:19" ht="14.25" customHeight="1" x14ac:dyDescent="0.2">
      <c r="B376" s="230" t="s">
        <v>526</v>
      </c>
      <c r="C376" s="77" t="s">
        <v>27</v>
      </c>
      <c r="D376" s="78" t="s">
        <v>578</v>
      </c>
      <c r="E376" s="76" t="s">
        <v>17</v>
      </c>
      <c r="F376" s="77" t="s">
        <v>238</v>
      </c>
      <c r="G376" s="77" t="s">
        <v>175</v>
      </c>
      <c r="H376" s="76" t="s">
        <v>50</v>
      </c>
      <c r="I376" s="85">
        <v>12.1</v>
      </c>
      <c r="J376" s="74" t="str">
        <f t="shared" si="76"/>
        <v>2 x w</v>
      </c>
      <c r="K376" s="86">
        <f>IF(G376="-","",VLOOKUP(J376,Turnus!$B$2:$D$17,3,FALSE))</f>
        <v>104.35714285714286</v>
      </c>
      <c r="L376" s="87">
        <f t="shared" si="77"/>
        <v>1262.7214285714285</v>
      </c>
      <c r="M376" s="88">
        <f t="shared" si="78"/>
        <v>0</v>
      </c>
      <c r="N376" s="89" t="str">
        <f t="shared" si="57"/>
        <v/>
      </c>
      <c r="O376" s="90">
        <f>Leistungswerte!$I$8</f>
        <v>0</v>
      </c>
      <c r="P376" s="90" t="str">
        <f t="shared" si="58"/>
        <v/>
      </c>
      <c r="Q376" s="90" t="str">
        <f t="shared" si="59"/>
        <v/>
      </c>
      <c r="R376" s="90" t="str">
        <f t="shared" si="60"/>
        <v/>
      </c>
      <c r="S376" s="76"/>
    </row>
    <row r="377" spans="2:19" ht="14.25" customHeight="1" x14ac:dyDescent="0.2">
      <c r="B377" s="230" t="s">
        <v>526</v>
      </c>
      <c r="C377" s="77" t="s">
        <v>27</v>
      </c>
      <c r="D377" s="78" t="s">
        <v>69</v>
      </c>
      <c r="E377" s="76" t="s">
        <v>22</v>
      </c>
      <c r="F377" s="77" t="s">
        <v>237</v>
      </c>
      <c r="G377" s="77" t="s">
        <v>445</v>
      </c>
      <c r="H377" s="76" t="s">
        <v>15</v>
      </c>
      <c r="I377" s="85">
        <v>11.49</v>
      </c>
      <c r="J377" s="74" t="str">
        <f t="shared" si="76"/>
        <v>5 x w</v>
      </c>
      <c r="K377" s="86">
        <f>IF(G377="-","",VLOOKUP(J377,Turnus!$B$2:$D$17,3,FALSE))</f>
        <v>253.25</v>
      </c>
      <c r="L377" s="87">
        <f t="shared" si="77"/>
        <v>2909.8425000000002</v>
      </c>
      <c r="M377" s="88">
        <f t="shared" si="78"/>
        <v>0</v>
      </c>
      <c r="N377" s="89" t="str">
        <f t="shared" si="57"/>
        <v/>
      </c>
      <c r="O377" s="90">
        <f>Leistungswerte!$I$8</f>
        <v>0</v>
      </c>
      <c r="P377" s="90" t="str">
        <f t="shared" si="58"/>
        <v/>
      </c>
      <c r="Q377" s="90" t="str">
        <f t="shared" si="59"/>
        <v/>
      </c>
      <c r="R377" s="90" t="str">
        <f t="shared" si="60"/>
        <v/>
      </c>
      <c r="S377" s="76"/>
    </row>
    <row r="378" spans="2:19" ht="14.25" customHeight="1" x14ac:dyDescent="0.2">
      <c r="B378" s="230" t="s">
        <v>526</v>
      </c>
      <c r="C378" s="77" t="s">
        <v>27</v>
      </c>
      <c r="D378" s="78" t="s">
        <v>70</v>
      </c>
      <c r="E378" s="76" t="s">
        <v>22</v>
      </c>
      <c r="F378" s="77" t="s">
        <v>402</v>
      </c>
      <c r="G378" s="77" t="s">
        <v>26</v>
      </c>
      <c r="H378" s="76" t="s">
        <v>50</v>
      </c>
      <c r="I378" s="85">
        <v>52.57</v>
      </c>
      <c r="J378" s="74" t="str">
        <f t="shared" si="76"/>
        <v>2,5 x w*</v>
      </c>
      <c r="K378" s="86">
        <f>IF(G378="-","",VLOOKUP(J378,Turnus!$B$2:$D$17,3,FALSE))</f>
        <v>112.44642857142858</v>
      </c>
      <c r="L378" s="87">
        <f t="shared" si="77"/>
        <v>5911.3087500000011</v>
      </c>
      <c r="M378" s="88">
        <f t="shared" si="78"/>
        <v>0</v>
      </c>
      <c r="N378" s="89" t="str">
        <f t="shared" si="57"/>
        <v/>
      </c>
      <c r="O378" s="90">
        <f>Leistungswerte!$I$8</f>
        <v>0</v>
      </c>
      <c r="P378" s="90" t="str">
        <f t="shared" si="58"/>
        <v/>
      </c>
      <c r="Q378" s="90" t="str">
        <f t="shared" si="59"/>
        <v/>
      </c>
      <c r="R378" s="90" t="str">
        <f t="shared" si="60"/>
        <v/>
      </c>
      <c r="S378" s="76"/>
    </row>
    <row r="379" spans="2:19" ht="14.25" customHeight="1" x14ac:dyDescent="0.2">
      <c r="B379" s="230" t="s">
        <v>526</v>
      </c>
      <c r="C379" s="77" t="s">
        <v>27</v>
      </c>
      <c r="D379" s="78" t="s">
        <v>577</v>
      </c>
      <c r="E379" s="76" t="s">
        <v>22</v>
      </c>
      <c r="F379" s="77" t="s">
        <v>401</v>
      </c>
      <c r="G379" s="77" t="s">
        <v>415</v>
      </c>
      <c r="H379" s="76" t="s">
        <v>50</v>
      </c>
      <c r="I379" s="85">
        <v>2.3730000000000002</v>
      </c>
      <c r="J379" s="74" t="str">
        <f t="shared" si="76"/>
        <v>2 x m</v>
      </c>
      <c r="K379" s="86">
        <f>IF(G379="-","",VLOOKUP(J379,Turnus!$B$2:$D$17,3,FALSE))</f>
        <v>24</v>
      </c>
      <c r="L379" s="87">
        <f t="shared" si="77"/>
        <v>56.952000000000005</v>
      </c>
      <c r="M379" s="88">
        <f t="shared" si="78"/>
        <v>0</v>
      </c>
      <c r="N379" s="89" t="str">
        <f t="shared" si="57"/>
        <v/>
      </c>
      <c r="O379" s="90">
        <f>Leistungswerte!$I$8</f>
        <v>0</v>
      </c>
      <c r="P379" s="90" t="str">
        <f t="shared" si="58"/>
        <v/>
      </c>
      <c r="Q379" s="90" t="str">
        <f t="shared" si="59"/>
        <v/>
      </c>
      <c r="R379" s="90" t="str">
        <f t="shared" si="60"/>
        <v/>
      </c>
      <c r="S379" s="76"/>
    </row>
    <row r="380" spans="2:19" ht="14.25" customHeight="1" x14ac:dyDescent="0.2">
      <c r="B380" s="230" t="s">
        <v>526</v>
      </c>
      <c r="C380" s="77" t="s">
        <v>27</v>
      </c>
      <c r="D380" s="78" t="s">
        <v>71</v>
      </c>
      <c r="E380" s="76" t="s">
        <v>22</v>
      </c>
      <c r="F380" s="77" t="s">
        <v>236</v>
      </c>
      <c r="G380" s="77" t="s">
        <v>411</v>
      </c>
      <c r="H380" s="76" t="s">
        <v>50</v>
      </c>
      <c r="I380" s="85">
        <v>22.57</v>
      </c>
      <c r="J380" s="74" t="str">
        <f t="shared" si="76"/>
        <v>1 x w</v>
      </c>
      <c r="K380" s="86">
        <f>IF(G380="-","",VLOOKUP(J380,Turnus!$B$2:$D$17,3,FALSE))</f>
        <v>52.178571428571431</v>
      </c>
      <c r="L380" s="87">
        <f t="shared" si="77"/>
        <v>1177.6703571428573</v>
      </c>
      <c r="M380" s="88">
        <f t="shared" si="78"/>
        <v>0</v>
      </c>
      <c r="N380" s="89" t="str">
        <f t="shared" si="57"/>
        <v/>
      </c>
      <c r="O380" s="90">
        <f>Leistungswerte!$I$8</f>
        <v>0</v>
      </c>
      <c r="P380" s="90" t="str">
        <f t="shared" si="58"/>
        <v/>
      </c>
      <c r="Q380" s="90" t="str">
        <f t="shared" si="59"/>
        <v/>
      </c>
      <c r="R380" s="90" t="str">
        <f t="shared" si="60"/>
        <v/>
      </c>
      <c r="S380" s="76"/>
    </row>
    <row r="381" spans="2:19" ht="14.25" customHeight="1" x14ac:dyDescent="0.2">
      <c r="B381" s="230" t="s">
        <v>526</v>
      </c>
      <c r="C381" s="77" t="s">
        <v>27</v>
      </c>
      <c r="D381" s="78" t="s">
        <v>72</v>
      </c>
      <c r="E381" s="76" t="s">
        <v>22</v>
      </c>
      <c r="F381" s="77" t="s">
        <v>236</v>
      </c>
      <c r="G381" s="77" t="s">
        <v>411</v>
      </c>
      <c r="H381" s="76" t="s">
        <v>50</v>
      </c>
      <c r="I381" s="85">
        <v>22.57</v>
      </c>
      <c r="J381" s="74" t="str">
        <f t="shared" si="76"/>
        <v>1 x w</v>
      </c>
      <c r="K381" s="86">
        <f>IF(G381="-","",VLOOKUP(J381,Turnus!$B$2:$D$17,3,FALSE))</f>
        <v>52.178571428571431</v>
      </c>
      <c r="L381" s="87">
        <f t="shared" si="77"/>
        <v>1177.6703571428573</v>
      </c>
      <c r="M381" s="88">
        <f t="shared" si="78"/>
        <v>0</v>
      </c>
      <c r="N381" s="89" t="str">
        <f t="shared" si="57"/>
        <v/>
      </c>
      <c r="O381" s="90">
        <f>Leistungswerte!$I$8</f>
        <v>0</v>
      </c>
      <c r="P381" s="90" t="str">
        <f t="shared" si="58"/>
        <v/>
      </c>
      <c r="Q381" s="90" t="str">
        <f t="shared" si="59"/>
        <v/>
      </c>
      <c r="R381" s="90" t="str">
        <f t="shared" si="60"/>
        <v/>
      </c>
      <c r="S381" s="76"/>
    </row>
    <row r="382" spans="2:19" ht="14.25" customHeight="1" x14ac:dyDescent="0.2">
      <c r="B382" s="230" t="s">
        <v>526</v>
      </c>
      <c r="C382" s="77" t="s">
        <v>27</v>
      </c>
      <c r="D382" s="78" t="s">
        <v>73</v>
      </c>
      <c r="E382" s="76" t="s">
        <v>22</v>
      </c>
      <c r="F382" s="77" t="s">
        <v>239</v>
      </c>
      <c r="G382" s="77" t="s">
        <v>179</v>
      </c>
      <c r="H382" s="76" t="s">
        <v>50</v>
      </c>
      <c r="I382" s="85">
        <v>49.92</v>
      </c>
      <c r="J382" s="74" t="str">
        <f t="shared" si="76"/>
        <v>2 x w*</v>
      </c>
      <c r="K382" s="86">
        <f>IF(G382="-","",VLOOKUP(J382,Turnus!$B$2:$D$17,3,FALSE))</f>
        <v>92.357142857142861</v>
      </c>
      <c r="L382" s="87">
        <f t="shared" si="77"/>
        <v>4610.4685714285715</v>
      </c>
      <c r="M382" s="88">
        <f t="shared" si="78"/>
        <v>0</v>
      </c>
      <c r="N382" s="89" t="str">
        <f t="shared" si="57"/>
        <v/>
      </c>
      <c r="O382" s="90">
        <f>Leistungswerte!$I$8</f>
        <v>0</v>
      </c>
      <c r="P382" s="90" t="str">
        <f t="shared" si="58"/>
        <v/>
      </c>
      <c r="Q382" s="90" t="str">
        <f t="shared" si="59"/>
        <v/>
      </c>
      <c r="R382" s="90" t="str">
        <f t="shared" si="60"/>
        <v/>
      </c>
      <c r="S382" s="76"/>
    </row>
    <row r="383" spans="2:19" ht="14.25" customHeight="1" x14ac:dyDescent="0.2">
      <c r="B383" s="230" t="s">
        <v>526</v>
      </c>
      <c r="C383" s="77" t="s">
        <v>27</v>
      </c>
      <c r="D383" s="78" t="s">
        <v>563</v>
      </c>
      <c r="E383" s="76" t="s">
        <v>22</v>
      </c>
      <c r="F383" s="77" t="s">
        <v>401</v>
      </c>
      <c r="G383" s="77" t="s">
        <v>415</v>
      </c>
      <c r="H383" s="76" t="s">
        <v>50</v>
      </c>
      <c r="I383" s="85">
        <v>2.37</v>
      </c>
      <c r="J383" s="74" t="str">
        <f t="shared" si="76"/>
        <v>2 x m</v>
      </c>
      <c r="K383" s="86">
        <f>IF(G383="-","",VLOOKUP(J383,Turnus!$B$2:$D$17,3,FALSE))</f>
        <v>24</v>
      </c>
      <c r="L383" s="87">
        <f t="shared" si="77"/>
        <v>56.88</v>
      </c>
      <c r="M383" s="88">
        <f t="shared" si="78"/>
        <v>0</v>
      </c>
      <c r="N383" s="89" t="str">
        <f t="shared" si="57"/>
        <v/>
      </c>
      <c r="O383" s="90">
        <f>Leistungswerte!$I$8</f>
        <v>0</v>
      </c>
      <c r="P383" s="90" t="str">
        <f t="shared" si="58"/>
        <v/>
      </c>
      <c r="Q383" s="90" t="str">
        <f t="shared" si="59"/>
        <v/>
      </c>
      <c r="R383" s="90" t="str">
        <f t="shared" si="60"/>
        <v/>
      </c>
      <c r="S383" s="76"/>
    </row>
    <row r="384" spans="2:19" ht="14.25" customHeight="1" x14ac:dyDescent="0.2">
      <c r="B384" s="230" t="s">
        <v>526</v>
      </c>
      <c r="C384" s="77" t="s">
        <v>27</v>
      </c>
      <c r="D384" s="78" t="s">
        <v>74</v>
      </c>
      <c r="E384" s="76" t="s">
        <v>22</v>
      </c>
      <c r="F384" s="77" t="s">
        <v>237</v>
      </c>
      <c r="G384" s="77" t="s">
        <v>445</v>
      </c>
      <c r="H384" s="76" t="s">
        <v>15</v>
      </c>
      <c r="I384" s="85">
        <v>14</v>
      </c>
      <c r="J384" s="74" t="str">
        <f t="shared" si="76"/>
        <v>5 x w</v>
      </c>
      <c r="K384" s="86">
        <f>IF(G384="-","",VLOOKUP(J384,Turnus!$B$2:$D$17,3,FALSE))</f>
        <v>253.25</v>
      </c>
      <c r="L384" s="87">
        <f t="shared" si="77"/>
        <v>3545.5</v>
      </c>
      <c r="M384" s="88">
        <f t="shared" si="78"/>
        <v>0</v>
      </c>
      <c r="N384" s="89" t="str">
        <f t="shared" si="57"/>
        <v/>
      </c>
      <c r="O384" s="90">
        <f>Leistungswerte!$I$8</f>
        <v>0</v>
      </c>
      <c r="P384" s="90" t="str">
        <f t="shared" si="58"/>
        <v/>
      </c>
      <c r="Q384" s="90" t="str">
        <f t="shared" si="59"/>
        <v/>
      </c>
      <c r="R384" s="90" t="str">
        <f t="shared" si="60"/>
        <v/>
      </c>
      <c r="S384" s="76"/>
    </row>
    <row r="385" spans="2:19" ht="14.25" customHeight="1" x14ac:dyDescent="0.2">
      <c r="B385" s="230" t="s">
        <v>527</v>
      </c>
      <c r="C385" s="77" t="s">
        <v>9</v>
      </c>
      <c r="D385" s="78" t="s">
        <v>58</v>
      </c>
      <c r="E385" s="76" t="s">
        <v>17</v>
      </c>
      <c r="F385" s="77" t="s">
        <v>238</v>
      </c>
      <c r="G385" s="77" t="s">
        <v>175</v>
      </c>
      <c r="H385" s="76" t="s">
        <v>12</v>
      </c>
      <c r="I385" s="85">
        <v>10.68</v>
      </c>
      <c r="J385" s="74" t="str">
        <f t="shared" si="76"/>
        <v>2 x w</v>
      </c>
      <c r="K385" s="86">
        <f>IF(G385="-","",VLOOKUP(J385,Turnus!$B$2:$D$17,3,FALSE))</f>
        <v>104.35714285714286</v>
      </c>
      <c r="L385" s="87">
        <f t="shared" ref="L385:L412" si="88">IF(K385="","",I385*K385)</f>
        <v>1114.5342857142857</v>
      </c>
      <c r="M385" s="88">
        <f t="shared" si="78"/>
        <v>0</v>
      </c>
      <c r="N385" s="89" t="str">
        <f t="shared" si="57"/>
        <v/>
      </c>
      <c r="O385" s="90">
        <f>Leistungswerte!$I$8</f>
        <v>0</v>
      </c>
      <c r="P385" s="90" t="str">
        <f t="shared" si="58"/>
        <v/>
      </c>
      <c r="Q385" s="90" t="str">
        <f t="shared" si="59"/>
        <v/>
      </c>
      <c r="R385" s="90" t="str">
        <f t="shared" si="60"/>
        <v/>
      </c>
      <c r="S385" s="76"/>
    </row>
    <row r="386" spans="2:19" ht="14.25" customHeight="1" x14ac:dyDescent="0.2">
      <c r="B386" s="230" t="s">
        <v>527</v>
      </c>
      <c r="C386" s="77" t="s">
        <v>9</v>
      </c>
      <c r="D386" s="78" t="s">
        <v>59</v>
      </c>
      <c r="E386" s="76" t="s">
        <v>22</v>
      </c>
      <c r="F386" s="77" t="s">
        <v>237</v>
      </c>
      <c r="G386" s="77" t="s">
        <v>444</v>
      </c>
      <c r="H386" s="76" t="s">
        <v>15</v>
      </c>
      <c r="I386" s="85">
        <v>4.87</v>
      </c>
      <c r="J386" s="74" t="str">
        <f t="shared" si="76"/>
        <v>2 x w</v>
      </c>
      <c r="K386" s="86">
        <f>IF(G386="-","",VLOOKUP(J386,Turnus!$B$2:$D$17,3,FALSE))</f>
        <v>104.35714285714286</v>
      </c>
      <c r="L386" s="87">
        <f t="shared" si="88"/>
        <v>508.21928571428572</v>
      </c>
      <c r="M386" s="88">
        <f t="shared" si="78"/>
        <v>0</v>
      </c>
      <c r="N386" s="89" t="str">
        <f t="shared" si="57"/>
        <v/>
      </c>
      <c r="O386" s="90">
        <f>Leistungswerte!$I$8</f>
        <v>0</v>
      </c>
      <c r="P386" s="90" t="str">
        <f t="shared" si="58"/>
        <v/>
      </c>
      <c r="Q386" s="90" t="str">
        <f t="shared" si="59"/>
        <v/>
      </c>
      <c r="R386" s="90" t="str">
        <f t="shared" si="60"/>
        <v/>
      </c>
      <c r="S386" s="76"/>
    </row>
    <row r="387" spans="2:19" ht="14.25" customHeight="1" x14ac:dyDescent="0.2">
      <c r="B387" s="230" t="s">
        <v>527</v>
      </c>
      <c r="C387" s="77" t="s">
        <v>9</v>
      </c>
      <c r="D387" s="78" t="s">
        <v>60</v>
      </c>
      <c r="E387" s="76" t="s">
        <v>22</v>
      </c>
      <c r="F387" s="77" t="s">
        <v>237</v>
      </c>
      <c r="G387" s="77" t="s">
        <v>444</v>
      </c>
      <c r="H387" s="76" t="s">
        <v>15</v>
      </c>
      <c r="I387" s="85">
        <v>2.57</v>
      </c>
      <c r="J387" s="74" t="str">
        <f t="shared" si="76"/>
        <v>2 x w</v>
      </c>
      <c r="K387" s="86">
        <f>IF(G387="-","",VLOOKUP(J387,Turnus!$B$2:$D$17,3,FALSE))</f>
        <v>104.35714285714286</v>
      </c>
      <c r="L387" s="87">
        <f t="shared" si="88"/>
        <v>268.19785714285712</v>
      </c>
      <c r="M387" s="88">
        <f t="shared" si="78"/>
        <v>0</v>
      </c>
      <c r="N387" s="89" t="str">
        <f t="shared" si="57"/>
        <v/>
      </c>
      <c r="O387" s="90">
        <f>Leistungswerte!$I$8</f>
        <v>0</v>
      </c>
      <c r="P387" s="90" t="str">
        <f t="shared" si="58"/>
        <v/>
      </c>
      <c r="Q387" s="90" t="str">
        <f t="shared" si="59"/>
        <v/>
      </c>
      <c r="R387" s="90" t="str">
        <f t="shared" si="60"/>
        <v/>
      </c>
      <c r="S387" s="76"/>
    </row>
    <row r="388" spans="2:19" ht="14.25" customHeight="1" x14ac:dyDescent="0.2">
      <c r="B388" s="230" t="s">
        <v>529</v>
      </c>
      <c r="C388" s="77" t="s">
        <v>9</v>
      </c>
      <c r="D388" s="78" t="s">
        <v>57</v>
      </c>
      <c r="E388" s="76" t="s">
        <v>22</v>
      </c>
      <c r="F388" s="77" t="s">
        <v>238</v>
      </c>
      <c r="G388" s="77" t="s">
        <v>174</v>
      </c>
      <c r="H388" s="76" t="s">
        <v>12</v>
      </c>
      <c r="I388" s="85">
        <v>3.7</v>
      </c>
      <c r="J388" s="74" t="str">
        <f t="shared" si="76"/>
        <v>2,5 x w</v>
      </c>
      <c r="K388" s="86">
        <f>IF(G388="-","",VLOOKUP(J388,Turnus!$B$2:$D$17,3,FALSE))</f>
        <v>130.44642857142858</v>
      </c>
      <c r="L388" s="87">
        <f t="shared" si="88"/>
        <v>482.65178571428578</v>
      </c>
      <c r="M388" s="88">
        <f t="shared" si="78"/>
        <v>0</v>
      </c>
      <c r="N388" s="89" t="str">
        <f t="shared" si="57"/>
        <v/>
      </c>
      <c r="O388" s="90">
        <f>Leistungswerte!$I$8</f>
        <v>0</v>
      </c>
      <c r="P388" s="90" t="str">
        <f t="shared" si="58"/>
        <v/>
      </c>
      <c r="Q388" s="90" t="str">
        <f t="shared" si="59"/>
        <v/>
      </c>
      <c r="R388" s="90" t="str">
        <f t="shared" si="60"/>
        <v/>
      </c>
      <c r="S388" s="76"/>
    </row>
    <row r="389" spans="2:19" ht="14.25" customHeight="1" x14ac:dyDescent="0.2">
      <c r="B389" s="230" t="s">
        <v>529</v>
      </c>
      <c r="C389" s="77" t="s">
        <v>9</v>
      </c>
      <c r="D389" s="78" t="s">
        <v>51</v>
      </c>
      <c r="E389" s="76" t="s">
        <v>22</v>
      </c>
      <c r="F389" s="77" t="s">
        <v>240</v>
      </c>
      <c r="G389" s="77" t="s">
        <v>177</v>
      </c>
      <c r="H389" s="76" t="s">
        <v>47</v>
      </c>
      <c r="I389" s="85">
        <v>12</v>
      </c>
      <c r="J389" s="74" t="str">
        <f t="shared" si="76"/>
        <v>2,5 x w</v>
      </c>
      <c r="K389" s="86">
        <f>IF(G389="-","",VLOOKUP(J389,Turnus!$B$2:$D$17,3,FALSE))</f>
        <v>130.44642857142858</v>
      </c>
      <c r="L389" s="87">
        <f t="shared" si="88"/>
        <v>1565.3571428571431</v>
      </c>
      <c r="M389" s="88">
        <f t="shared" si="78"/>
        <v>0</v>
      </c>
      <c r="N389" s="89" t="str">
        <f t="shared" si="57"/>
        <v/>
      </c>
      <c r="O389" s="90">
        <f>Leistungswerte!$I$8</f>
        <v>0</v>
      </c>
      <c r="P389" s="90" t="str">
        <f t="shared" si="58"/>
        <v/>
      </c>
      <c r="Q389" s="90" t="str">
        <f t="shared" si="59"/>
        <v/>
      </c>
      <c r="R389" s="90" t="str">
        <f t="shared" si="60"/>
        <v/>
      </c>
      <c r="S389" s="76"/>
    </row>
    <row r="390" spans="2:19" ht="14.25" customHeight="1" x14ac:dyDescent="0.2">
      <c r="B390" s="230" t="s">
        <v>529</v>
      </c>
      <c r="C390" s="77" t="s">
        <v>9</v>
      </c>
      <c r="D390" s="78" t="s">
        <v>13</v>
      </c>
      <c r="E390" s="76" t="s">
        <v>22</v>
      </c>
      <c r="F390" s="77" t="s">
        <v>238</v>
      </c>
      <c r="G390" s="77" t="s">
        <v>174</v>
      </c>
      <c r="H390" s="76" t="s">
        <v>15</v>
      </c>
      <c r="I390" s="85">
        <v>2.69</v>
      </c>
      <c r="J390" s="74" t="str">
        <f t="shared" si="76"/>
        <v>2,5 x w</v>
      </c>
      <c r="K390" s="86">
        <f>IF(G390="-","",VLOOKUP(J390,Turnus!$B$2:$D$17,3,FALSE))</f>
        <v>130.44642857142858</v>
      </c>
      <c r="L390" s="87">
        <f t="shared" si="88"/>
        <v>350.90089285714288</v>
      </c>
      <c r="M390" s="88">
        <f t="shared" si="78"/>
        <v>0</v>
      </c>
      <c r="N390" s="89" t="str">
        <f t="shared" si="57"/>
        <v/>
      </c>
      <c r="O390" s="90">
        <f>Leistungswerte!$I$8</f>
        <v>0</v>
      </c>
      <c r="P390" s="90" t="str">
        <f t="shared" si="58"/>
        <v/>
      </c>
      <c r="Q390" s="90" t="str">
        <f t="shared" si="59"/>
        <v/>
      </c>
      <c r="R390" s="90" t="str">
        <f t="shared" si="60"/>
        <v/>
      </c>
      <c r="S390" s="76"/>
    </row>
    <row r="391" spans="2:19" ht="14.25" customHeight="1" x14ac:dyDescent="0.2">
      <c r="B391" s="230" t="s">
        <v>529</v>
      </c>
      <c r="C391" s="77" t="s">
        <v>9</v>
      </c>
      <c r="D391" s="78" t="s">
        <v>16</v>
      </c>
      <c r="E391" s="76" t="s">
        <v>22</v>
      </c>
      <c r="F391" s="77" t="s">
        <v>238</v>
      </c>
      <c r="G391" s="77" t="s">
        <v>174</v>
      </c>
      <c r="H391" s="76" t="s">
        <v>15</v>
      </c>
      <c r="I391" s="85">
        <v>12.9</v>
      </c>
      <c r="J391" s="74" t="str">
        <f t="shared" si="76"/>
        <v>2,5 x w</v>
      </c>
      <c r="K391" s="86">
        <f>IF(G391="-","",VLOOKUP(J391,Turnus!$B$2:$D$17,3,FALSE))</f>
        <v>130.44642857142858</v>
      </c>
      <c r="L391" s="87">
        <f t="shared" si="88"/>
        <v>1682.7589285714287</v>
      </c>
      <c r="M391" s="88">
        <f t="shared" si="78"/>
        <v>0</v>
      </c>
      <c r="N391" s="89" t="str">
        <f t="shared" si="57"/>
        <v/>
      </c>
      <c r="O391" s="90">
        <f>Leistungswerte!$I$8</f>
        <v>0</v>
      </c>
      <c r="P391" s="90" t="str">
        <f t="shared" si="58"/>
        <v/>
      </c>
      <c r="Q391" s="90" t="str">
        <f t="shared" si="59"/>
        <v/>
      </c>
      <c r="R391" s="90" t="str">
        <f t="shared" si="60"/>
        <v/>
      </c>
      <c r="S391" s="76"/>
    </row>
    <row r="392" spans="2:19" ht="14.25" customHeight="1" x14ac:dyDescent="0.2">
      <c r="B392" s="230" t="s">
        <v>529</v>
      </c>
      <c r="C392" s="77" t="s">
        <v>9</v>
      </c>
      <c r="D392" s="78" t="s">
        <v>58</v>
      </c>
      <c r="E392" s="76" t="s">
        <v>22</v>
      </c>
      <c r="F392" s="77" t="s">
        <v>237</v>
      </c>
      <c r="G392" s="77" t="s">
        <v>445</v>
      </c>
      <c r="H392" s="76" t="s">
        <v>15</v>
      </c>
      <c r="I392" s="85">
        <v>6.9</v>
      </c>
      <c r="J392" s="74" t="str">
        <f t="shared" si="76"/>
        <v>5 x w</v>
      </c>
      <c r="K392" s="86">
        <f>IF(G392="-","",VLOOKUP(J392,Turnus!$B$2:$D$17,3,FALSE))</f>
        <v>253.25</v>
      </c>
      <c r="L392" s="87">
        <f t="shared" si="88"/>
        <v>1747.4250000000002</v>
      </c>
      <c r="M392" s="88">
        <f t="shared" si="78"/>
        <v>0</v>
      </c>
      <c r="N392" s="89" t="str">
        <f t="shared" si="57"/>
        <v/>
      </c>
      <c r="O392" s="90">
        <f>Leistungswerte!$I$8</f>
        <v>0</v>
      </c>
      <c r="P392" s="90" t="str">
        <f t="shared" si="58"/>
        <v/>
      </c>
      <c r="Q392" s="90" t="str">
        <f t="shared" si="59"/>
        <v/>
      </c>
      <c r="R392" s="90" t="str">
        <f t="shared" si="60"/>
        <v/>
      </c>
      <c r="S392" s="76"/>
    </row>
    <row r="393" spans="2:19" ht="14.25" customHeight="1" x14ac:dyDescent="0.2">
      <c r="B393" s="230" t="s">
        <v>529</v>
      </c>
      <c r="C393" s="77" t="s">
        <v>9</v>
      </c>
      <c r="D393" s="78" t="s">
        <v>59</v>
      </c>
      <c r="E393" s="76" t="s">
        <v>22</v>
      </c>
      <c r="F393" s="77" t="s">
        <v>403</v>
      </c>
      <c r="G393" s="77" t="s">
        <v>42</v>
      </c>
      <c r="H393" s="76" t="s">
        <v>12</v>
      </c>
      <c r="I393" s="85">
        <v>11.4</v>
      </c>
      <c r="J393" s="74" t="str">
        <f t="shared" si="76"/>
        <v>1 x w</v>
      </c>
      <c r="K393" s="86">
        <f>IF(G393="-","",VLOOKUP(J393,Turnus!$B$2:$D$17,3,FALSE))</f>
        <v>52.178571428571431</v>
      </c>
      <c r="L393" s="87">
        <f t="shared" si="88"/>
        <v>594.83571428571429</v>
      </c>
      <c r="M393" s="88">
        <f t="shared" si="78"/>
        <v>0</v>
      </c>
      <c r="N393" s="89" t="str">
        <f t="shared" ref="N393:N425" si="89">IF(OR(K393="",M393=0),"",L393/M393)</f>
        <v/>
      </c>
      <c r="O393" s="90">
        <f>Leistungswerte!$I$8</f>
        <v>0</v>
      </c>
      <c r="P393" s="90" t="str">
        <f t="shared" ref="P393:P425" si="90">IF(OR(K393="",R393=""),"",R393/K393)</f>
        <v/>
      </c>
      <c r="Q393" s="90" t="str">
        <f t="shared" ref="Q393:Q425" si="91">IF(OR(K393="",R393=""),"",R393/12)</f>
        <v/>
      </c>
      <c r="R393" s="90" t="str">
        <f t="shared" ref="R393:R425" si="92">IF(OR(K393="",N393="",O393=""),"",N393*O393)</f>
        <v/>
      </c>
      <c r="S393" s="76"/>
    </row>
    <row r="394" spans="2:19" ht="14.25" customHeight="1" x14ac:dyDescent="0.2">
      <c r="B394" s="230" t="s">
        <v>529</v>
      </c>
      <c r="C394" s="77" t="s">
        <v>9</v>
      </c>
      <c r="D394" s="78" t="s">
        <v>60</v>
      </c>
      <c r="E394" s="76" t="s">
        <v>22</v>
      </c>
      <c r="F394" s="77" t="s">
        <v>236</v>
      </c>
      <c r="G394" s="77" t="s">
        <v>411</v>
      </c>
      <c r="H394" s="76" t="s">
        <v>54</v>
      </c>
      <c r="I394" s="85">
        <v>17.899999999999999</v>
      </c>
      <c r="J394" s="74" t="str">
        <f t="shared" si="76"/>
        <v>1 x w</v>
      </c>
      <c r="K394" s="86">
        <f>IF(G394="-","",VLOOKUP(J394,Turnus!$B$2:$D$17,3,FALSE))</f>
        <v>52.178571428571431</v>
      </c>
      <c r="L394" s="87">
        <f t="shared" si="88"/>
        <v>933.99642857142851</v>
      </c>
      <c r="M394" s="88">
        <f t="shared" si="78"/>
        <v>0</v>
      </c>
      <c r="N394" s="89" t="str">
        <f t="shared" si="89"/>
        <v/>
      </c>
      <c r="O394" s="90">
        <f>Leistungswerte!$I$8</f>
        <v>0</v>
      </c>
      <c r="P394" s="90" t="str">
        <f t="shared" si="90"/>
        <v/>
      </c>
      <c r="Q394" s="90" t="str">
        <f t="shared" si="91"/>
        <v/>
      </c>
      <c r="R394" s="90" t="str">
        <f t="shared" si="92"/>
        <v/>
      </c>
      <c r="S394" s="76"/>
    </row>
    <row r="395" spans="2:19" ht="14.25" customHeight="1" x14ac:dyDescent="0.2">
      <c r="B395" s="230" t="s">
        <v>529</v>
      </c>
      <c r="C395" s="77" t="s">
        <v>9</v>
      </c>
      <c r="D395" s="78" t="s">
        <v>61</v>
      </c>
      <c r="E395" s="76" t="s">
        <v>22</v>
      </c>
      <c r="F395" s="77" t="s">
        <v>236</v>
      </c>
      <c r="G395" s="77" t="s">
        <v>411</v>
      </c>
      <c r="H395" s="76" t="s">
        <v>54</v>
      </c>
      <c r="I395" s="85">
        <v>28.5</v>
      </c>
      <c r="J395" s="74" t="str">
        <f t="shared" si="76"/>
        <v>1 x w</v>
      </c>
      <c r="K395" s="86">
        <f>IF(G395="-","",VLOOKUP(J395,Turnus!$B$2:$D$17,3,FALSE))</f>
        <v>52.178571428571431</v>
      </c>
      <c r="L395" s="87">
        <f t="shared" si="88"/>
        <v>1487.0892857142858</v>
      </c>
      <c r="M395" s="88">
        <f t="shared" si="78"/>
        <v>0</v>
      </c>
      <c r="N395" s="89" t="str">
        <f t="shared" si="89"/>
        <v/>
      </c>
      <c r="O395" s="90">
        <f>Leistungswerte!$I$8</f>
        <v>0</v>
      </c>
      <c r="P395" s="90" t="str">
        <f t="shared" si="90"/>
        <v/>
      </c>
      <c r="Q395" s="90" t="str">
        <f t="shared" si="91"/>
        <v/>
      </c>
      <c r="R395" s="90" t="str">
        <f t="shared" si="92"/>
        <v/>
      </c>
      <c r="S395" s="76"/>
    </row>
    <row r="396" spans="2:19" ht="14.25" customHeight="1" x14ac:dyDescent="0.2">
      <c r="B396" s="230" t="s">
        <v>529</v>
      </c>
      <c r="C396" s="77" t="s">
        <v>9</v>
      </c>
      <c r="D396" s="78" t="s">
        <v>62</v>
      </c>
      <c r="E396" s="76" t="s">
        <v>22</v>
      </c>
      <c r="F396" s="77" t="s">
        <v>236</v>
      </c>
      <c r="G396" s="77" t="s">
        <v>411</v>
      </c>
      <c r="H396" s="76" t="s">
        <v>54</v>
      </c>
      <c r="I396" s="85">
        <v>24.7</v>
      </c>
      <c r="J396" s="74" t="str">
        <f t="shared" si="76"/>
        <v>1 x w</v>
      </c>
      <c r="K396" s="86">
        <f>IF(G396="-","",VLOOKUP(J396,Turnus!$B$2:$D$17,3,FALSE))</f>
        <v>52.178571428571431</v>
      </c>
      <c r="L396" s="87">
        <f t="shared" si="88"/>
        <v>1288.8107142857143</v>
      </c>
      <c r="M396" s="88">
        <f t="shared" si="78"/>
        <v>0</v>
      </c>
      <c r="N396" s="89" t="str">
        <f t="shared" si="89"/>
        <v/>
      </c>
      <c r="O396" s="90">
        <f>Leistungswerte!$I$8</f>
        <v>0</v>
      </c>
      <c r="P396" s="90" t="str">
        <f t="shared" si="90"/>
        <v/>
      </c>
      <c r="Q396" s="90" t="str">
        <f t="shared" si="91"/>
        <v/>
      </c>
      <c r="R396" s="90" t="str">
        <f t="shared" si="92"/>
        <v/>
      </c>
      <c r="S396" s="76"/>
    </row>
    <row r="397" spans="2:19" ht="14.25" customHeight="1" x14ac:dyDescent="0.2">
      <c r="B397" s="230" t="s">
        <v>529</v>
      </c>
      <c r="C397" s="77" t="s">
        <v>27</v>
      </c>
      <c r="D397" s="78" t="s">
        <v>109</v>
      </c>
      <c r="E397" s="76" t="s">
        <v>22</v>
      </c>
      <c r="F397" s="77" t="s">
        <v>238</v>
      </c>
      <c r="G397" s="77" t="s">
        <v>174</v>
      </c>
      <c r="H397" s="76" t="s">
        <v>463</v>
      </c>
      <c r="I397" s="85">
        <v>32.4</v>
      </c>
      <c r="J397" s="74" t="str">
        <f t="shared" si="76"/>
        <v>2,5 x w</v>
      </c>
      <c r="K397" s="86">
        <f>IF(G397="-","",VLOOKUP(J397,Turnus!$B$2:$D$17,3,FALSE))</f>
        <v>130.44642857142858</v>
      </c>
      <c r="L397" s="87">
        <f t="shared" si="88"/>
        <v>4226.4642857142862</v>
      </c>
      <c r="M397" s="88">
        <f t="shared" si="78"/>
        <v>0</v>
      </c>
      <c r="N397" s="89" t="str">
        <f t="shared" si="89"/>
        <v/>
      </c>
      <c r="O397" s="90">
        <f>Leistungswerte!$I$8</f>
        <v>0</v>
      </c>
      <c r="P397" s="90" t="str">
        <f t="shared" si="90"/>
        <v/>
      </c>
      <c r="Q397" s="90" t="str">
        <f t="shared" si="91"/>
        <v/>
      </c>
      <c r="R397" s="90" t="str">
        <f t="shared" si="92"/>
        <v/>
      </c>
      <c r="S397" s="76"/>
    </row>
    <row r="398" spans="2:19" ht="14.25" customHeight="1" x14ac:dyDescent="0.2">
      <c r="B398" s="230" t="s">
        <v>529</v>
      </c>
      <c r="C398" s="77" t="s">
        <v>27</v>
      </c>
      <c r="D398" s="78" t="s">
        <v>31</v>
      </c>
      <c r="E398" s="76" t="s">
        <v>22</v>
      </c>
      <c r="F398" s="77" t="s">
        <v>237</v>
      </c>
      <c r="G398" s="77" t="s">
        <v>445</v>
      </c>
      <c r="H398" s="76" t="s">
        <v>15</v>
      </c>
      <c r="I398" s="85">
        <v>0.89</v>
      </c>
      <c r="J398" s="74" t="str">
        <f t="shared" si="76"/>
        <v>5 x w</v>
      </c>
      <c r="K398" s="86">
        <f>IF(G398="-","",VLOOKUP(J398,Turnus!$B$2:$D$17,3,FALSE))</f>
        <v>253.25</v>
      </c>
      <c r="L398" s="87">
        <f t="shared" si="88"/>
        <v>225.39250000000001</v>
      </c>
      <c r="M398" s="88">
        <f t="shared" si="78"/>
        <v>0</v>
      </c>
      <c r="N398" s="89" t="str">
        <f t="shared" si="89"/>
        <v/>
      </c>
      <c r="O398" s="90">
        <f>Leistungswerte!$I$8</f>
        <v>0</v>
      </c>
      <c r="P398" s="90" t="str">
        <f t="shared" si="90"/>
        <v/>
      </c>
      <c r="Q398" s="90" t="str">
        <f t="shared" si="91"/>
        <v/>
      </c>
      <c r="R398" s="90" t="str">
        <f t="shared" si="92"/>
        <v/>
      </c>
      <c r="S398" s="76"/>
    </row>
    <row r="399" spans="2:19" ht="14.25" customHeight="1" x14ac:dyDescent="0.2">
      <c r="B399" s="230" t="s">
        <v>529</v>
      </c>
      <c r="C399" s="77" t="s">
        <v>27</v>
      </c>
      <c r="D399" s="78" t="s">
        <v>464</v>
      </c>
      <c r="E399" s="76" t="s">
        <v>22</v>
      </c>
      <c r="F399" s="77" t="s">
        <v>403</v>
      </c>
      <c r="G399" s="77" t="s">
        <v>42</v>
      </c>
      <c r="H399" s="76" t="s">
        <v>15</v>
      </c>
      <c r="I399" s="85">
        <v>4.0999999999999996</v>
      </c>
      <c r="J399" s="74" t="str">
        <f t="shared" si="76"/>
        <v>1 x w</v>
      </c>
      <c r="K399" s="86">
        <f>IF(G399="-","",VLOOKUP(J399,Turnus!$B$2:$D$17,3,FALSE))</f>
        <v>52.178571428571431</v>
      </c>
      <c r="L399" s="87">
        <f t="shared" si="88"/>
        <v>213.93214285714285</v>
      </c>
      <c r="M399" s="88">
        <f t="shared" si="78"/>
        <v>0</v>
      </c>
      <c r="N399" s="89" t="str">
        <f t="shared" si="89"/>
        <v/>
      </c>
      <c r="O399" s="90">
        <f>Leistungswerte!$I$8</f>
        <v>0</v>
      </c>
      <c r="P399" s="90" t="str">
        <f t="shared" si="90"/>
        <v/>
      </c>
      <c r="Q399" s="90" t="str">
        <f t="shared" si="91"/>
        <v/>
      </c>
      <c r="R399" s="90" t="str">
        <f t="shared" si="92"/>
        <v/>
      </c>
      <c r="S399" s="76"/>
    </row>
    <row r="400" spans="2:19" ht="14.25" customHeight="1" x14ac:dyDescent="0.2">
      <c r="B400" s="230" t="s">
        <v>529</v>
      </c>
      <c r="C400" s="77" t="s">
        <v>27</v>
      </c>
      <c r="D400" s="78" t="s">
        <v>69</v>
      </c>
      <c r="E400" s="76" t="s">
        <v>22</v>
      </c>
      <c r="F400" s="77" t="s">
        <v>236</v>
      </c>
      <c r="G400" s="77" t="s">
        <v>411</v>
      </c>
      <c r="H400" s="76" t="s">
        <v>463</v>
      </c>
      <c r="I400" s="85">
        <v>19</v>
      </c>
      <c r="J400" s="74" t="str">
        <f t="shared" si="76"/>
        <v>1 x w</v>
      </c>
      <c r="K400" s="86">
        <f>IF(G400="-","",VLOOKUP(J400,Turnus!$B$2:$D$17,3,FALSE))</f>
        <v>52.178571428571431</v>
      </c>
      <c r="L400" s="87">
        <f t="shared" si="88"/>
        <v>991.39285714285722</v>
      </c>
      <c r="M400" s="88">
        <f t="shared" si="78"/>
        <v>0</v>
      </c>
      <c r="N400" s="89" t="str">
        <f t="shared" si="89"/>
        <v/>
      </c>
      <c r="O400" s="90">
        <f>Leistungswerte!$I$8</f>
        <v>0</v>
      </c>
      <c r="P400" s="90" t="str">
        <f t="shared" si="90"/>
        <v/>
      </c>
      <c r="Q400" s="90" t="str">
        <f t="shared" si="91"/>
        <v/>
      </c>
      <c r="R400" s="90" t="str">
        <f t="shared" si="92"/>
        <v/>
      </c>
      <c r="S400" s="76"/>
    </row>
    <row r="401" spans="2:19" ht="14.25" customHeight="1" x14ac:dyDescent="0.2">
      <c r="B401" s="230" t="s">
        <v>529</v>
      </c>
      <c r="C401" s="77" t="s">
        <v>27</v>
      </c>
      <c r="D401" s="78" t="s">
        <v>70</v>
      </c>
      <c r="E401" s="76" t="s">
        <v>22</v>
      </c>
      <c r="F401" s="77" t="s">
        <v>236</v>
      </c>
      <c r="G401" s="77" t="s">
        <v>411</v>
      </c>
      <c r="H401" s="76" t="s">
        <v>463</v>
      </c>
      <c r="I401" s="85">
        <v>14</v>
      </c>
      <c r="J401" s="74" t="str">
        <f t="shared" si="76"/>
        <v>1 x w</v>
      </c>
      <c r="K401" s="86">
        <f>IF(G401="-","",VLOOKUP(J401,Turnus!$B$2:$D$17,3,FALSE))</f>
        <v>52.178571428571431</v>
      </c>
      <c r="L401" s="87">
        <f t="shared" si="88"/>
        <v>730.5</v>
      </c>
      <c r="M401" s="88">
        <f t="shared" si="78"/>
        <v>0</v>
      </c>
      <c r="N401" s="89" t="str">
        <f t="shared" si="89"/>
        <v/>
      </c>
      <c r="O401" s="90">
        <f>Leistungswerte!$I$8</f>
        <v>0</v>
      </c>
      <c r="P401" s="90" t="str">
        <f t="shared" si="90"/>
        <v/>
      </c>
      <c r="Q401" s="90" t="str">
        <f t="shared" si="91"/>
        <v/>
      </c>
      <c r="R401" s="90" t="str">
        <f t="shared" si="92"/>
        <v/>
      </c>
      <c r="S401" s="76"/>
    </row>
    <row r="402" spans="2:19" ht="14.25" customHeight="1" x14ac:dyDescent="0.2">
      <c r="B402" s="230" t="s">
        <v>529</v>
      </c>
      <c r="C402" s="77" t="s">
        <v>27</v>
      </c>
      <c r="D402" s="79" t="s">
        <v>71</v>
      </c>
      <c r="E402" s="76" t="s">
        <v>22</v>
      </c>
      <c r="F402" s="77" t="s">
        <v>236</v>
      </c>
      <c r="G402" s="77" t="s">
        <v>411</v>
      </c>
      <c r="H402" s="76" t="s">
        <v>463</v>
      </c>
      <c r="I402" s="85">
        <v>12</v>
      </c>
      <c r="J402" s="74" t="str">
        <f t="shared" si="76"/>
        <v>1 x w</v>
      </c>
      <c r="K402" s="86">
        <f>IF(G402="-","",VLOOKUP(J402,Turnus!$B$2:$D$17,3,FALSE))</f>
        <v>52.178571428571431</v>
      </c>
      <c r="L402" s="87">
        <f t="shared" si="88"/>
        <v>626.14285714285711</v>
      </c>
      <c r="M402" s="88">
        <f t="shared" si="78"/>
        <v>0</v>
      </c>
      <c r="N402" s="89" t="str">
        <f t="shared" si="89"/>
        <v/>
      </c>
      <c r="O402" s="90">
        <f>Leistungswerte!$I$8</f>
        <v>0</v>
      </c>
      <c r="P402" s="90" t="str">
        <f t="shared" si="90"/>
        <v/>
      </c>
      <c r="Q402" s="90" t="str">
        <f t="shared" si="91"/>
        <v/>
      </c>
      <c r="R402" s="90" t="str">
        <f t="shared" si="92"/>
        <v/>
      </c>
      <c r="S402" s="76"/>
    </row>
    <row r="403" spans="2:19" ht="14.25" customHeight="1" x14ac:dyDescent="0.2">
      <c r="B403" s="230" t="s">
        <v>529</v>
      </c>
      <c r="C403" s="77" t="s">
        <v>27</v>
      </c>
      <c r="D403" s="79" t="s">
        <v>72</v>
      </c>
      <c r="E403" s="76" t="s">
        <v>22</v>
      </c>
      <c r="F403" s="77" t="s">
        <v>236</v>
      </c>
      <c r="G403" s="77" t="s">
        <v>411</v>
      </c>
      <c r="H403" s="76" t="s">
        <v>463</v>
      </c>
      <c r="I403" s="85">
        <v>17.399999999999999</v>
      </c>
      <c r="J403" s="74" t="str">
        <f t="shared" si="76"/>
        <v>1 x w</v>
      </c>
      <c r="K403" s="86">
        <f>IF(G403="-","",VLOOKUP(J403,Turnus!$B$2:$D$17,3,FALSE))</f>
        <v>52.178571428571431</v>
      </c>
      <c r="L403" s="87">
        <f t="shared" si="88"/>
        <v>907.90714285714284</v>
      </c>
      <c r="M403" s="88">
        <f t="shared" si="78"/>
        <v>0</v>
      </c>
      <c r="N403" s="89" t="str">
        <f t="shared" si="89"/>
        <v/>
      </c>
      <c r="O403" s="90">
        <f>Leistungswerte!$I$8</f>
        <v>0</v>
      </c>
      <c r="P403" s="90" t="str">
        <f t="shared" si="90"/>
        <v/>
      </c>
      <c r="Q403" s="90" t="str">
        <f t="shared" si="91"/>
        <v/>
      </c>
      <c r="R403" s="90" t="str">
        <f t="shared" si="92"/>
        <v/>
      </c>
      <c r="S403" s="76"/>
    </row>
    <row r="404" spans="2:19" ht="14.25" customHeight="1" x14ac:dyDescent="0.2">
      <c r="B404" s="230" t="s">
        <v>529</v>
      </c>
      <c r="C404" s="77" t="s">
        <v>27</v>
      </c>
      <c r="D404" s="79" t="s">
        <v>73</v>
      </c>
      <c r="E404" s="76" t="s">
        <v>22</v>
      </c>
      <c r="F404" s="77" t="s">
        <v>236</v>
      </c>
      <c r="G404" s="77" t="s">
        <v>411</v>
      </c>
      <c r="H404" s="76" t="s">
        <v>463</v>
      </c>
      <c r="I404" s="85">
        <v>13.3</v>
      </c>
      <c r="J404" s="74" t="str">
        <f t="shared" si="76"/>
        <v>1 x w</v>
      </c>
      <c r="K404" s="86">
        <f>IF(G404="-","",VLOOKUP(J404,Turnus!$B$2:$D$17,3,FALSE))</f>
        <v>52.178571428571431</v>
      </c>
      <c r="L404" s="87">
        <f t="shared" si="88"/>
        <v>693.97500000000002</v>
      </c>
      <c r="M404" s="88">
        <f t="shared" si="78"/>
        <v>0</v>
      </c>
      <c r="N404" s="89" t="str">
        <f t="shared" si="89"/>
        <v/>
      </c>
      <c r="O404" s="90">
        <f>Leistungswerte!$I$8</f>
        <v>0</v>
      </c>
      <c r="P404" s="90" t="str">
        <f t="shared" si="90"/>
        <v/>
      </c>
      <c r="Q404" s="90" t="str">
        <f t="shared" si="91"/>
        <v/>
      </c>
      <c r="R404" s="90" t="str">
        <f t="shared" si="92"/>
        <v/>
      </c>
      <c r="S404" s="76"/>
    </row>
    <row r="405" spans="2:19" x14ac:dyDescent="0.2">
      <c r="B405" s="229" t="s">
        <v>528</v>
      </c>
      <c r="C405" s="74" t="s">
        <v>9</v>
      </c>
      <c r="D405" s="75" t="s">
        <v>58</v>
      </c>
      <c r="E405" s="73" t="s">
        <v>22</v>
      </c>
      <c r="F405" s="74" t="s">
        <v>239</v>
      </c>
      <c r="G405" s="74" t="s">
        <v>21</v>
      </c>
      <c r="H405" s="73" t="s">
        <v>29</v>
      </c>
      <c r="I405" s="85">
        <v>31.3</v>
      </c>
      <c r="J405" s="74" t="str">
        <f t="shared" si="76"/>
        <v>2 x w</v>
      </c>
      <c r="K405" s="86">
        <f>IF(G405="-","",VLOOKUP(J405,Turnus!$B$2:$D$17,3,FALSE))</f>
        <v>104.35714285714286</v>
      </c>
      <c r="L405" s="87">
        <f t="shared" si="88"/>
        <v>3266.3785714285718</v>
      </c>
      <c r="M405" s="88">
        <f t="shared" si="78"/>
        <v>0</v>
      </c>
      <c r="N405" s="89" t="str">
        <f t="shared" si="89"/>
        <v/>
      </c>
      <c r="O405" s="90">
        <f>Leistungswerte!$I$8</f>
        <v>0</v>
      </c>
      <c r="P405" s="90" t="str">
        <f t="shared" si="90"/>
        <v/>
      </c>
      <c r="Q405" s="90" t="str">
        <f t="shared" si="91"/>
        <v/>
      </c>
      <c r="R405" s="90" t="str">
        <f t="shared" si="92"/>
        <v/>
      </c>
      <c r="S405" s="76"/>
    </row>
    <row r="406" spans="2:19" x14ac:dyDescent="0.2">
      <c r="B406" s="229" t="s">
        <v>528</v>
      </c>
      <c r="C406" s="74" t="s">
        <v>9</v>
      </c>
      <c r="D406" s="75" t="s">
        <v>59</v>
      </c>
      <c r="E406" s="76" t="s">
        <v>22</v>
      </c>
      <c r="F406" s="77" t="s">
        <v>236</v>
      </c>
      <c r="G406" s="77" t="s">
        <v>411</v>
      </c>
      <c r="H406" s="73" t="s">
        <v>29</v>
      </c>
      <c r="I406" s="85">
        <v>11.752000000000001</v>
      </c>
      <c r="J406" s="74" t="str">
        <f t="shared" si="76"/>
        <v>1 x w</v>
      </c>
      <c r="K406" s="86">
        <f>IF(G406="-","",VLOOKUP(J406,Turnus!$B$2:$D$17,3,FALSE))</f>
        <v>52.178571428571431</v>
      </c>
      <c r="L406" s="87">
        <f t="shared" si="88"/>
        <v>613.20257142857145</v>
      </c>
      <c r="M406" s="88">
        <f t="shared" si="78"/>
        <v>0</v>
      </c>
      <c r="N406" s="89" t="str">
        <f t="shared" si="89"/>
        <v/>
      </c>
      <c r="O406" s="90">
        <f>Leistungswerte!$I$8</f>
        <v>0</v>
      </c>
      <c r="P406" s="90" t="str">
        <f t="shared" si="90"/>
        <v/>
      </c>
      <c r="Q406" s="90" t="str">
        <f t="shared" si="91"/>
        <v/>
      </c>
      <c r="R406" s="90" t="str">
        <f t="shared" si="92"/>
        <v/>
      </c>
      <c r="S406" s="76"/>
    </row>
    <row r="407" spans="2:19" x14ac:dyDescent="0.2">
      <c r="B407" s="229" t="s">
        <v>528</v>
      </c>
      <c r="C407" s="74" t="s">
        <v>9</v>
      </c>
      <c r="D407" s="75" t="s">
        <v>60</v>
      </c>
      <c r="E407" s="76" t="s">
        <v>22</v>
      </c>
      <c r="F407" s="77" t="s">
        <v>236</v>
      </c>
      <c r="G407" s="77" t="s">
        <v>411</v>
      </c>
      <c r="H407" s="73" t="s">
        <v>29</v>
      </c>
      <c r="I407" s="85">
        <v>11.75</v>
      </c>
      <c r="J407" s="74" t="str">
        <f t="shared" si="76"/>
        <v>1 x w</v>
      </c>
      <c r="K407" s="86">
        <f>IF(G407="-","",VLOOKUP(J407,Turnus!$B$2:$D$17,3,FALSE))</f>
        <v>52.178571428571431</v>
      </c>
      <c r="L407" s="87">
        <f t="shared" si="88"/>
        <v>613.09821428571433</v>
      </c>
      <c r="M407" s="88">
        <f t="shared" si="78"/>
        <v>0</v>
      </c>
      <c r="N407" s="89" t="str">
        <f t="shared" si="89"/>
        <v/>
      </c>
      <c r="O407" s="90">
        <f>Leistungswerte!$I$8</f>
        <v>0</v>
      </c>
      <c r="P407" s="90" t="str">
        <f t="shared" si="90"/>
        <v/>
      </c>
      <c r="Q407" s="90" t="str">
        <f t="shared" si="91"/>
        <v/>
      </c>
      <c r="R407" s="90" t="str">
        <f t="shared" si="92"/>
        <v/>
      </c>
      <c r="S407" s="76"/>
    </row>
    <row r="408" spans="2:19" x14ac:dyDescent="0.2">
      <c r="B408" s="229" t="s">
        <v>528</v>
      </c>
      <c r="C408" s="74" t="s">
        <v>9</v>
      </c>
      <c r="D408" s="75" t="s">
        <v>61</v>
      </c>
      <c r="E408" s="76" t="s">
        <v>22</v>
      </c>
      <c r="F408" s="77" t="s">
        <v>236</v>
      </c>
      <c r="G408" s="77" t="s">
        <v>411</v>
      </c>
      <c r="H408" s="73" t="s">
        <v>29</v>
      </c>
      <c r="I408" s="85">
        <v>11.75</v>
      </c>
      <c r="J408" s="74" t="str">
        <f t="shared" si="76"/>
        <v>1 x w</v>
      </c>
      <c r="K408" s="86">
        <f>IF(G408="-","",VLOOKUP(J408,Turnus!$B$2:$D$17,3,FALSE))</f>
        <v>52.178571428571431</v>
      </c>
      <c r="L408" s="87">
        <f t="shared" si="88"/>
        <v>613.09821428571433</v>
      </c>
      <c r="M408" s="88">
        <f t="shared" si="78"/>
        <v>0</v>
      </c>
      <c r="N408" s="89" t="str">
        <f t="shared" si="89"/>
        <v/>
      </c>
      <c r="O408" s="90">
        <f>Leistungswerte!$I$8</f>
        <v>0</v>
      </c>
      <c r="P408" s="90" t="str">
        <f t="shared" si="90"/>
        <v/>
      </c>
      <c r="Q408" s="90" t="str">
        <f t="shared" si="91"/>
        <v/>
      </c>
      <c r="R408" s="90" t="str">
        <f t="shared" si="92"/>
        <v/>
      </c>
      <c r="S408" s="76"/>
    </row>
    <row r="409" spans="2:19" x14ac:dyDescent="0.2">
      <c r="B409" s="229" t="s">
        <v>528</v>
      </c>
      <c r="C409" s="74" t="s">
        <v>9</v>
      </c>
      <c r="D409" s="75" t="s">
        <v>62</v>
      </c>
      <c r="E409" s="76" t="s">
        <v>22</v>
      </c>
      <c r="F409" s="77" t="s">
        <v>236</v>
      </c>
      <c r="G409" s="77" t="s">
        <v>411</v>
      </c>
      <c r="H409" s="73" t="s">
        <v>29</v>
      </c>
      <c r="I409" s="85">
        <v>11.75</v>
      </c>
      <c r="J409" s="74" t="str">
        <f t="shared" si="76"/>
        <v>1 x w</v>
      </c>
      <c r="K409" s="86">
        <f>IF(G409="-","",VLOOKUP(J409,Turnus!$B$2:$D$17,3,FALSE))</f>
        <v>52.178571428571431</v>
      </c>
      <c r="L409" s="87">
        <f t="shared" si="88"/>
        <v>613.09821428571433</v>
      </c>
      <c r="M409" s="88">
        <f t="shared" si="78"/>
        <v>0</v>
      </c>
      <c r="N409" s="89" t="str">
        <f t="shared" si="89"/>
        <v/>
      </c>
      <c r="O409" s="90">
        <f>Leistungswerte!$I$8</f>
        <v>0</v>
      </c>
      <c r="P409" s="90" t="str">
        <f t="shared" si="90"/>
        <v/>
      </c>
      <c r="Q409" s="90" t="str">
        <f t="shared" si="91"/>
        <v/>
      </c>
      <c r="R409" s="90" t="str">
        <f t="shared" si="92"/>
        <v/>
      </c>
      <c r="S409" s="76"/>
    </row>
    <row r="410" spans="2:19" x14ac:dyDescent="0.2">
      <c r="B410" s="229" t="s">
        <v>528</v>
      </c>
      <c r="C410" s="74" t="s">
        <v>9</v>
      </c>
      <c r="D410" s="75" t="s">
        <v>125</v>
      </c>
      <c r="E410" s="76" t="s">
        <v>34</v>
      </c>
      <c r="F410" s="77" t="s">
        <v>239</v>
      </c>
      <c r="G410" s="77" t="s">
        <v>21</v>
      </c>
      <c r="H410" s="73" t="s">
        <v>29</v>
      </c>
      <c r="I410" s="85">
        <v>15.75</v>
      </c>
      <c r="J410" s="74" t="str">
        <f t="shared" si="76"/>
        <v>2 x w</v>
      </c>
      <c r="K410" s="86">
        <f>IF(G410="-","",VLOOKUP(J410,Turnus!$B$2:$D$17,3,FALSE))</f>
        <v>104.35714285714286</v>
      </c>
      <c r="L410" s="87">
        <f t="shared" si="88"/>
        <v>1643.625</v>
      </c>
      <c r="M410" s="88">
        <f t="shared" si="78"/>
        <v>0</v>
      </c>
      <c r="N410" s="89" t="str">
        <f t="shared" si="89"/>
        <v/>
      </c>
      <c r="O410" s="90">
        <f>Leistungswerte!$I$8</f>
        <v>0</v>
      </c>
      <c r="P410" s="90" t="str">
        <f t="shared" si="90"/>
        <v/>
      </c>
      <c r="Q410" s="90" t="str">
        <f t="shared" si="91"/>
        <v/>
      </c>
      <c r="R410" s="90" t="str">
        <f t="shared" si="92"/>
        <v/>
      </c>
      <c r="S410" s="76"/>
    </row>
    <row r="411" spans="2:19" x14ac:dyDescent="0.2">
      <c r="B411" s="229" t="s">
        <v>528</v>
      </c>
      <c r="C411" s="74" t="s">
        <v>9</v>
      </c>
      <c r="D411" s="75" t="s">
        <v>63</v>
      </c>
      <c r="E411" s="76" t="s">
        <v>34</v>
      </c>
      <c r="F411" s="77" t="s">
        <v>239</v>
      </c>
      <c r="G411" s="77" t="s">
        <v>21</v>
      </c>
      <c r="H411" s="73" t="s">
        <v>29</v>
      </c>
      <c r="I411" s="85">
        <v>31.73</v>
      </c>
      <c r="J411" s="74" t="str">
        <f t="shared" si="76"/>
        <v>2 x w</v>
      </c>
      <c r="K411" s="86">
        <f>IF(G411="-","",VLOOKUP(J411,Turnus!$B$2:$D$17,3,FALSE))</f>
        <v>104.35714285714286</v>
      </c>
      <c r="L411" s="87">
        <f t="shared" si="88"/>
        <v>3311.2521428571431</v>
      </c>
      <c r="M411" s="88">
        <f t="shared" si="78"/>
        <v>0</v>
      </c>
      <c r="N411" s="89" t="str">
        <f t="shared" si="89"/>
        <v/>
      </c>
      <c r="O411" s="90">
        <f>Leistungswerte!$I$8</f>
        <v>0</v>
      </c>
      <c r="P411" s="90" t="str">
        <f t="shared" si="90"/>
        <v/>
      </c>
      <c r="Q411" s="90" t="str">
        <f t="shared" si="91"/>
        <v/>
      </c>
      <c r="R411" s="90" t="str">
        <f t="shared" si="92"/>
        <v/>
      </c>
      <c r="S411" s="76"/>
    </row>
    <row r="412" spans="2:19" x14ac:dyDescent="0.2">
      <c r="B412" s="229" t="s">
        <v>528</v>
      </c>
      <c r="C412" s="74" t="s">
        <v>9</v>
      </c>
      <c r="D412" s="75" t="s">
        <v>64</v>
      </c>
      <c r="E412" s="76" t="s">
        <v>19</v>
      </c>
      <c r="F412" s="77" t="s">
        <v>401</v>
      </c>
      <c r="G412" s="77" t="s">
        <v>415</v>
      </c>
      <c r="H412" s="73" t="s">
        <v>29</v>
      </c>
      <c r="I412" s="85">
        <v>15.75</v>
      </c>
      <c r="J412" s="74" t="str">
        <f t="shared" si="76"/>
        <v>2 x m</v>
      </c>
      <c r="K412" s="86">
        <f>IF(G412="-","",VLOOKUP(J412,Turnus!$B$2:$D$17,3,FALSE))</f>
        <v>24</v>
      </c>
      <c r="L412" s="87">
        <f t="shared" si="88"/>
        <v>378</v>
      </c>
      <c r="M412" s="88">
        <f t="shared" si="78"/>
        <v>0</v>
      </c>
      <c r="N412" s="89" t="str">
        <f t="shared" si="89"/>
        <v/>
      </c>
      <c r="O412" s="90">
        <f>Leistungswerte!$I$8</f>
        <v>0</v>
      </c>
      <c r="P412" s="90" t="str">
        <f t="shared" si="90"/>
        <v/>
      </c>
      <c r="Q412" s="90" t="str">
        <f t="shared" si="91"/>
        <v/>
      </c>
      <c r="R412" s="90" t="str">
        <f t="shared" si="92"/>
        <v/>
      </c>
      <c r="S412" s="76"/>
    </row>
    <row r="413" spans="2:19" x14ac:dyDescent="0.2">
      <c r="B413" s="229" t="s">
        <v>528</v>
      </c>
      <c r="C413" s="74" t="s">
        <v>9</v>
      </c>
      <c r="D413" s="75" t="s">
        <v>65</v>
      </c>
      <c r="E413" s="76" t="s">
        <v>34</v>
      </c>
      <c r="F413" s="77" t="s">
        <v>239</v>
      </c>
      <c r="G413" s="77" t="s">
        <v>21</v>
      </c>
      <c r="H413" s="73" t="s">
        <v>29</v>
      </c>
      <c r="I413" s="85">
        <v>15.52</v>
      </c>
      <c r="J413" s="74" t="str">
        <f t="shared" ref="J413:J425" si="93">IF(G413="-","-",VLOOKUP(G413,LWE_1,4))</f>
        <v>2 x w</v>
      </c>
      <c r="K413" s="86">
        <f>IF(G413="-","",VLOOKUP(J413,Turnus!$B$2:$D$17,3,FALSE))</f>
        <v>104.35714285714286</v>
      </c>
      <c r="L413" s="87">
        <f t="shared" ref="L413:L425" si="94">IF(K413="","",I413*K413)</f>
        <v>1619.6228571428571</v>
      </c>
      <c r="M413" s="88">
        <f t="shared" ref="M413:M425" si="95">IF(G413="-","",VLOOKUP(G413,LWE_1,8,FALSE))</f>
        <v>0</v>
      </c>
      <c r="N413" s="89" t="str">
        <f t="shared" si="89"/>
        <v/>
      </c>
      <c r="O413" s="90">
        <f>Leistungswerte!$I$8</f>
        <v>0</v>
      </c>
      <c r="P413" s="90" t="str">
        <f t="shared" si="90"/>
        <v/>
      </c>
      <c r="Q413" s="90" t="str">
        <f t="shared" si="91"/>
        <v/>
      </c>
      <c r="R413" s="90" t="str">
        <f t="shared" si="92"/>
        <v/>
      </c>
      <c r="S413" s="76"/>
    </row>
    <row r="414" spans="2:19" x14ac:dyDescent="0.2">
      <c r="B414" s="229" t="s">
        <v>528</v>
      </c>
      <c r="C414" s="74" t="s">
        <v>9</v>
      </c>
      <c r="D414" s="75" t="s">
        <v>66</v>
      </c>
      <c r="E414" s="76" t="s">
        <v>34</v>
      </c>
      <c r="F414" s="77" t="s">
        <v>239</v>
      </c>
      <c r="G414" s="77" t="s">
        <v>21</v>
      </c>
      <c r="H414" s="73" t="s">
        <v>15</v>
      </c>
      <c r="I414" s="85">
        <v>15.3</v>
      </c>
      <c r="J414" s="74" t="str">
        <f t="shared" si="93"/>
        <v>2 x w</v>
      </c>
      <c r="K414" s="86">
        <f>IF(G414="-","",VLOOKUP(J414,Turnus!$B$2:$D$17,3,FALSE))</f>
        <v>104.35714285714286</v>
      </c>
      <c r="L414" s="87">
        <f t="shared" si="94"/>
        <v>1596.6642857142858</v>
      </c>
      <c r="M414" s="88">
        <f t="shared" si="95"/>
        <v>0</v>
      </c>
      <c r="N414" s="89" t="str">
        <f t="shared" si="89"/>
        <v/>
      </c>
      <c r="O414" s="90">
        <f>Leistungswerte!$I$8</f>
        <v>0</v>
      </c>
      <c r="P414" s="90" t="str">
        <f t="shared" si="90"/>
        <v/>
      </c>
      <c r="Q414" s="90" t="str">
        <f t="shared" si="91"/>
        <v/>
      </c>
      <c r="R414" s="90" t="str">
        <f t="shared" si="92"/>
        <v/>
      </c>
      <c r="S414" s="76"/>
    </row>
    <row r="415" spans="2:19" x14ac:dyDescent="0.2">
      <c r="B415" s="229" t="s">
        <v>528</v>
      </c>
      <c r="C415" s="74" t="s">
        <v>9</v>
      </c>
      <c r="D415" s="75" t="s">
        <v>67</v>
      </c>
      <c r="E415" s="76" t="s">
        <v>34</v>
      </c>
      <c r="F415" s="77" t="s">
        <v>239</v>
      </c>
      <c r="G415" s="77" t="s">
        <v>21</v>
      </c>
      <c r="H415" s="73" t="s">
        <v>15</v>
      </c>
      <c r="I415" s="85">
        <v>15.3</v>
      </c>
      <c r="J415" s="74" t="str">
        <f t="shared" si="93"/>
        <v>2 x w</v>
      </c>
      <c r="K415" s="86">
        <f>IF(G415="-","",VLOOKUP(J415,Turnus!$B$2:$D$17,3,FALSE))</f>
        <v>104.35714285714286</v>
      </c>
      <c r="L415" s="87">
        <f t="shared" si="94"/>
        <v>1596.6642857142858</v>
      </c>
      <c r="M415" s="88">
        <f t="shared" si="95"/>
        <v>0</v>
      </c>
      <c r="N415" s="89" t="str">
        <f t="shared" si="89"/>
        <v/>
      </c>
      <c r="O415" s="90">
        <f>Leistungswerte!$I$8</f>
        <v>0</v>
      </c>
      <c r="P415" s="90" t="str">
        <f t="shared" si="90"/>
        <v/>
      </c>
      <c r="Q415" s="90" t="str">
        <f t="shared" si="91"/>
        <v/>
      </c>
      <c r="R415" s="90" t="str">
        <f t="shared" si="92"/>
        <v/>
      </c>
      <c r="S415" s="76"/>
    </row>
    <row r="416" spans="2:19" x14ac:dyDescent="0.2">
      <c r="B416" s="229" t="s">
        <v>528</v>
      </c>
      <c r="C416" s="74" t="s">
        <v>9</v>
      </c>
      <c r="D416" s="75" t="s">
        <v>68</v>
      </c>
      <c r="E416" s="73" t="s">
        <v>34</v>
      </c>
      <c r="F416" s="77" t="s">
        <v>239</v>
      </c>
      <c r="G416" s="77" t="s">
        <v>21</v>
      </c>
      <c r="H416" s="73" t="s">
        <v>29</v>
      </c>
      <c r="I416" s="85">
        <v>15.3</v>
      </c>
      <c r="J416" s="74" t="str">
        <f t="shared" si="93"/>
        <v>2 x w</v>
      </c>
      <c r="K416" s="86">
        <f>IF(G416="-","",VLOOKUP(J416,Turnus!$B$2:$D$17,3,FALSE))</f>
        <v>104.35714285714286</v>
      </c>
      <c r="L416" s="87">
        <f t="shared" si="94"/>
        <v>1596.6642857142858</v>
      </c>
      <c r="M416" s="88">
        <f t="shared" si="95"/>
        <v>0</v>
      </c>
      <c r="N416" s="89" t="str">
        <f t="shared" si="89"/>
        <v/>
      </c>
      <c r="O416" s="90">
        <f>Leistungswerte!$I$8</f>
        <v>0</v>
      </c>
      <c r="P416" s="90" t="str">
        <f t="shared" si="90"/>
        <v/>
      </c>
      <c r="Q416" s="90" t="str">
        <f t="shared" si="91"/>
        <v/>
      </c>
      <c r="R416" s="90" t="str">
        <f t="shared" si="92"/>
        <v/>
      </c>
      <c r="S416" s="76"/>
    </row>
    <row r="417" spans="2:19" x14ac:dyDescent="0.2">
      <c r="B417" s="229" t="s">
        <v>528</v>
      </c>
      <c r="C417" s="74" t="s">
        <v>9</v>
      </c>
      <c r="D417" s="75" t="s">
        <v>126</v>
      </c>
      <c r="E417" s="73" t="s">
        <v>34</v>
      </c>
      <c r="F417" s="77" t="s">
        <v>239</v>
      </c>
      <c r="G417" s="77" t="s">
        <v>21</v>
      </c>
      <c r="H417" s="73" t="s">
        <v>29</v>
      </c>
      <c r="I417" s="85">
        <v>15.75</v>
      </c>
      <c r="J417" s="74" t="str">
        <f t="shared" si="93"/>
        <v>2 x w</v>
      </c>
      <c r="K417" s="86">
        <f>IF(G417="-","",VLOOKUP(J417,Turnus!$B$2:$D$17,3,FALSE))</f>
        <v>104.35714285714286</v>
      </c>
      <c r="L417" s="87">
        <f t="shared" si="94"/>
        <v>1643.625</v>
      </c>
      <c r="M417" s="88">
        <f t="shared" si="95"/>
        <v>0</v>
      </c>
      <c r="N417" s="89" t="str">
        <f t="shared" si="89"/>
        <v/>
      </c>
      <c r="O417" s="90">
        <f>Leistungswerte!$I$8</f>
        <v>0</v>
      </c>
      <c r="P417" s="90" t="str">
        <f t="shared" si="90"/>
        <v/>
      </c>
      <c r="Q417" s="90" t="str">
        <f t="shared" si="91"/>
        <v/>
      </c>
      <c r="R417" s="90" t="str">
        <f t="shared" si="92"/>
        <v/>
      </c>
      <c r="S417" s="76"/>
    </row>
    <row r="418" spans="2:19" x14ac:dyDescent="0.2">
      <c r="B418" s="229" t="s">
        <v>528</v>
      </c>
      <c r="C418" s="74" t="s">
        <v>9</v>
      </c>
      <c r="D418" s="75" t="s">
        <v>127</v>
      </c>
      <c r="E418" s="73" t="s">
        <v>34</v>
      </c>
      <c r="F418" s="77" t="s">
        <v>239</v>
      </c>
      <c r="G418" s="77" t="s">
        <v>21</v>
      </c>
      <c r="H418" s="73" t="s">
        <v>29</v>
      </c>
      <c r="I418" s="85">
        <v>15.3</v>
      </c>
      <c r="J418" s="74" t="str">
        <f t="shared" si="93"/>
        <v>2 x w</v>
      </c>
      <c r="K418" s="86">
        <f>IF(G418="-","",VLOOKUP(J418,Turnus!$B$2:$D$17,3,FALSE))</f>
        <v>104.35714285714286</v>
      </c>
      <c r="L418" s="87">
        <f t="shared" si="94"/>
        <v>1596.6642857142858</v>
      </c>
      <c r="M418" s="88">
        <f t="shared" si="95"/>
        <v>0</v>
      </c>
      <c r="N418" s="89" t="str">
        <f t="shared" si="89"/>
        <v/>
      </c>
      <c r="O418" s="90">
        <f>Leistungswerte!$I$8</f>
        <v>0</v>
      </c>
      <c r="P418" s="90" t="str">
        <f t="shared" si="90"/>
        <v/>
      </c>
      <c r="Q418" s="90" t="str">
        <f t="shared" si="91"/>
        <v/>
      </c>
      <c r="R418" s="90" t="str">
        <f t="shared" si="92"/>
        <v/>
      </c>
      <c r="S418" s="76"/>
    </row>
    <row r="419" spans="2:19" x14ac:dyDescent="0.2">
      <c r="B419" s="229" t="s">
        <v>528</v>
      </c>
      <c r="C419" s="74" t="s">
        <v>9</v>
      </c>
      <c r="D419" s="75" t="s">
        <v>128</v>
      </c>
      <c r="E419" s="73" t="s">
        <v>34</v>
      </c>
      <c r="F419" s="77" t="s">
        <v>239</v>
      </c>
      <c r="G419" s="77" t="s">
        <v>21</v>
      </c>
      <c r="H419" s="73" t="s">
        <v>29</v>
      </c>
      <c r="I419" s="85">
        <v>15.75</v>
      </c>
      <c r="J419" s="74" t="str">
        <f t="shared" si="93"/>
        <v>2 x w</v>
      </c>
      <c r="K419" s="86">
        <f>IF(G419="-","",VLOOKUP(J419,Turnus!$B$2:$D$17,3,FALSE))</f>
        <v>104.35714285714286</v>
      </c>
      <c r="L419" s="87">
        <f t="shared" si="94"/>
        <v>1643.625</v>
      </c>
      <c r="M419" s="88">
        <f t="shared" si="95"/>
        <v>0</v>
      </c>
      <c r="N419" s="89" t="str">
        <f t="shared" si="89"/>
        <v/>
      </c>
      <c r="O419" s="90">
        <f>Leistungswerte!$I$8</f>
        <v>0</v>
      </c>
      <c r="P419" s="90" t="str">
        <f t="shared" si="90"/>
        <v/>
      </c>
      <c r="Q419" s="90" t="str">
        <f t="shared" si="91"/>
        <v/>
      </c>
      <c r="R419" s="90" t="str">
        <f t="shared" si="92"/>
        <v/>
      </c>
      <c r="S419" s="76"/>
    </row>
    <row r="420" spans="2:19" x14ac:dyDescent="0.2">
      <c r="B420" s="229" t="s">
        <v>528</v>
      </c>
      <c r="C420" s="74" t="s">
        <v>9</v>
      </c>
      <c r="D420" s="75" t="s">
        <v>129</v>
      </c>
      <c r="E420" s="73" t="s">
        <v>34</v>
      </c>
      <c r="F420" s="77" t="s">
        <v>239</v>
      </c>
      <c r="G420" s="77" t="s">
        <v>21</v>
      </c>
      <c r="H420" s="73" t="s">
        <v>29</v>
      </c>
      <c r="I420" s="85">
        <v>15.75</v>
      </c>
      <c r="J420" s="74" t="str">
        <f t="shared" si="93"/>
        <v>2 x w</v>
      </c>
      <c r="K420" s="86">
        <f>IF(G420="-","",VLOOKUP(J420,Turnus!$B$2:$D$17,3,FALSE))</f>
        <v>104.35714285714286</v>
      </c>
      <c r="L420" s="87">
        <f t="shared" si="94"/>
        <v>1643.625</v>
      </c>
      <c r="M420" s="88">
        <f t="shared" si="95"/>
        <v>0</v>
      </c>
      <c r="N420" s="89" t="str">
        <f t="shared" si="89"/>
        <v/>
      </c>
      <c r="O420" s="90">
        <f>Leistungswerte!$I$8</f>
        <v>0</v>
      </c>
      <c r="P420" s="90" t="str">
        <f t="shared" si="90"/>
        <v/>
      </c>
      <c r="Q420" s="90" t="str">
        <f t="shared" si="91"/>
        <v/>
      </c>
      <c r="R420" s="90" t="str">
        <f t="shared" si="92"/>
        <v/>
      </c>
      <c r="S420" s="76"/>
    </row>
    <row r="421" spans="2:19" x14ac:dyDescent="0.2">
      <c r="B421" s="229" t="s">
        <v>528</v>
      </c>
      <c r="C421" s="74" t="s">
        <v>9</v>
      </c>
      <c r="D421" s="75" t="s">
        <v>130</v>
      </c>
      <c r="E421" s="73" t="s">
        <v>41</v>
      </c>
      <c r="F421" s="77" t="s">
        <v>403</v>
      </c>
      <c r="G421" s="77" t="s">
        <v>42</v>
      </c>
      <c r="H421" s="73" t="s">
        <v>29</v>
      </c>
      <c r="I421" s="85">
        <v>14.15</v>
      </c>
      <c r="J421" s="74" t="str">
        <f t="shared" si="93"/>
        <v>1 x w</v>
      </c>
      <c r="K421" s="86">
        <f>IF(G421="-","",VLOOKUP(J421,Turnus!$B$2:$D$17,3,FALSE))</f>
        <v>52.178571428571431</v>
      </c>
      <c r="L421" s="87">
        <f t="shared" si="94"/>
        <v>738.32678571428573</v>
      </c>
      <c r="M421" s="88">
        <f t="shared" si="95"/>
        <v>0</v>
      </c>
      <c r="N421" s="89" t="str">
        <f t="shared" si="89"/>
        <v/>
      </c>
      <c r="O421" s="90">
        <f>Leistungswerte!$I$8</f>
        <v>0</v>
      </c>
      <c r="P421" s="90" t="str">
        <f t="shared" si="90"/>
        <v/>
      </c>
      <c r="Q421" s="90" t="str">
        <f t="shared" si="91"/>
        <v/>
      </c>
      <c r="R421" s="90" t="str">
        <f t="shared" si="92"/>
        <v/>
      </c>
      <c r="S421" s="76"/>
    </row>
    <row r="422" spans="2:19" x14ac:dyDescent="0.2">
      <c r="B422" s="229" t="s">
        <v>528</v>
      </c>
      <c r="C422" s="74" t="s">
        <v>9</v>
      </c>
      <c r="D422" s="75" t="s">
        <v>131</v>
      </c>
      <c r="E422" s="73" t="s">
        <v>55</v>
      </c>
      <c r="F422" s="77" t="s">
        <v>237</v>
      </c>
      <c r="G422" s="77" t="s">
        <v>450</v>
      </c>
      <c r="H422" s="73" t="s">
        <v>15</v>
      </c>
      <c r="I422" s="85">
        <v>14.63</v>
      </c>
      <c r="J422" s="74" t="str">
        <f t="shared" si="93"/>
        <v>5 x w</v>
      </c>
      <c r="K422" s="86">
        <f>IF(G422="-","",VLOOKUP(J422,Turnus!$B$2:$D$17,3,FALSE))</f>
        <v>253.25</v>
      </c>
      <c r="L422" s="87">
        <f t="shared" si="94"/>
        <v>3705.0475000000001</v>
      </c>
      <c r="M422" s="88">
        <f t="shared" si="95"/>
        <v>0</v>
      </c>
      <c r="N422" s="89" t="str">
        <f t="shared" si="89"/>
        <v/>
      </c>
      <c r="O422" s="90">
        <f>Leistungswerte!$I$8</f>
        <v>0</v>
      </c>
      <c r="P422" s="90" t="str">
        <f t="shared" si="90"/>
        <v/>
      </c>
      <c r="Q422" s="90" t="str">
        <f t="shared" si="91"/>
        <v/>
      </c>
      <c r="R422" s="90" t="str">
        <f t="shared" si="92"/>
        <v/>
      </c>
      <c r="S422" s="76"/>
    </row>
    <row r="423" spans="2:19" x14ac:dyDescent="0.2">
      <c r="B423" s="229" t="s">
        <v>528</v>
      </c>
      <c r="C423" s="74" t="s">
        <v>9</v>
      </c>
      <c r="D423" s="75" t="s">
        <v>132</v>
      </c>
      <c r="E423" s="73" t="s">
        <v>18</v>
      </c>
      <c r="F423" s="77" t="s">
        <v>237</v>
      </c>
      <c r="G423" s="77" t="s">
        <v>445</v>
      </c>
      <c r="H423" s="73" t="s">
        <v>15</v>
      </c>
      <c r="I423" s="85">
        <v>2.4</v>
      </c>
      <c r="J423" s="74" t="str">
        <f t="shared" si="93"/>
        <v>5 x w</v>
      </c>
      <c r="K423" s="86">
        <f>IF(G423="-","",VLOOKUP(J423,Turnus!$B$2:$D$17,3,FALSE))</f>
        <v>253.25</v>
      </c>
      <c r="L423" s="87">
        <f t="shared" si="94"/>
        <v>607.79999999999995</v>
      </c>
      <c r="M423" s="88">
        <f t="shared" si="95"/>
        <v>0</v>
      </c>
      <c r="N423" s="89" t="str">
        <f t="shared" si="89"/>
        <v/>
      </c>
      <c r="O423" s="90">
        <f>Leistungswerte!$I$8</f>
        <v>0</v>
      </c>
      <c r="P423" s="90" t="str">
        <f t="shared" si="90"/>
        <v/>
      </c>
      <c r="Q423" s="90" t="str">
        <f t="shared" si="91"/>
        <v/>
      </c>
      <c r="R423" s="90" t="str">
        <f t="shared" si="92"/>
        <v/>
      </c>
      <c r="S423" s="76"/>
    </row>
    <row r="424" spans="2:19" x14ac:dyDescent="0.2">
      <c r="B424" s="229" t="s">
        <v>528</v>
      </c>
      <c r="C424" s="74" t="s">
        <v>9</v>
      </c>
      <c r="D424" s="75" t="s">
        <v>486</v>
      </c>
      <c r="E424" s="73" t="s">
        <v>17</v>
      </c>
      <c r="F424" s="77" t="s">
        <v>238</v>
      </c>
      <c r="G424" s="77" t="s">
        <v>174</v>
      </c>
      <c r="H424" s="73" t="s">
        <v>29</v>
      </c>
      <c r="I424" s="85">
        <v>48.358800000000002</v>
      </c>
      <c r="J424" s="74" t="str">
        <f t="shared" si="93"/>
        <v>2,5 x w</v>
      </c>
      <c r="K424" s="86">
        <f>IF(G424="-","",VLOOKUP(J424,Turnus!$B$2:$D$17,3,FALSE))</f>
        <v>130.44642857142858</v>
      </c>
      <c r="L424" s="87">
        <f t="shared" si="94"/>
        <v>6308.232750000001</v>
      </c>
      <c r="M424" s="88">
        <f t="shared" si="95"/>
        <v>0</v>
      </c>
      <c r="N424" s="89" t="str">
        <f t="shared" si="89"/>
        <v/>
      </c>
      <c r="O424" s="90">
        <f>Leistungswerte!$I$8</f>
        <v>0</v>
      </c>
      <c r="P424" s="90" t="str">
        <f t="shared" si="90"/>
        <v/>
      </c>
      <c r="Q424" s="90" t="str">
        <f t="shared" si="91"/>
        <v/>
      </c>
      <c r="R424" s="90" t="str">
        <f t="shared" si="92"/>
        <v/>
      </c>
      <c r="S424" s="76"/>
    </row>
    <row r="425" spans="2:19" x14ac:dyDescent="0.2">
      <c r="B425" s="229" t="s">
        <v>528</v>
      </c>
      <c r="C425" s="74" t="s">
        <v>9</v>
      </c>
      <c r="D425" s="75" t="s">
        <v>512</v>
      </c>
      <c r="E425" s="73" t="s">
        <v>434</v>
      </c>
      <c r="F425" s="77" t="s">
        <v>241</v>
      </c>
      <c r="G425" s="77" t="s">
        <v>413</v>
      </c>
      <c r="H425" s="73" t="s">
        <v>29</v>
      </c>
      <c r="I425" s="85">
        <v>2.41</v>
      </c>
      <c r="J425" s="74" t="str">
        <f t="shared" si="93"/>
        <v>2,5 x w</v>
      </c>
      <c r="K425" s="86">
        <f>IF(G425="-","",VLOOKUP(J425,Turnus!$B$2:$D$17,3,FALSE))</f>
        <v>130.44642857142858</v>
      </c>
      <c r="L425" s="87">
        <f t="shared" si="94"/>
        <v>314.3758928571429</v>
      </c>
      <c r="M425" s="88">
        <f t="shared" si="95"/>
        <v>0</v>
      </c>
      <c r="N425" s="89" t="str">
        <f t="shared" si="89"/>
        <v/>
      </c>
      <c r="O425" s="90">
        <f>Leistungswerte!$I$8</f>
        <v>0</v>
      </c>
      <c r="P425" s="90" t="str">
        <f t="shared" si="90"/>
        <v/>
      </c>
      <c r="Q425" s="90" t="str">
        <f t="shared" si="91"/>
        <v/>
      </c>
      <c r="R425" s="90" t="str">
        <f t="shared" si="92"/>
        <v/>
      </c>
      <c r="S425" s="76"/>
    </row>
  </sheetData>
  <sheetProtection algorithmName="SHA-512" hashValue="MPjg9UZ7hBEqYGCpgOlstWBVlQPPfw4x+YjMIZfnSyejDeMHcedAQl6fRvxK1MstSbkwQC5BFR9fjrALJYXuPw==" saltValue="TcwKn6WzmfFOaj9HEJ1f7w==" spinCount="100000" sheet="1" objects="1" scenarios="1"/>
  <autoFilter ref="B7:S425" xr:uid="{00000000-0009-0000-0000-000003000000}">
    <sortState xmlns:xlrd2="http://schemas.microsoft.com/office/spreadsheetml/2017/richdata2" ref="B8:S405">
      <sortCondition ref="B7:B405"/>
    </sortState>
  </autoFilter>
  <sortState xmlns:xlrd2="http://schemas.microsoft.com/office/spreadsheetml/2017/richdata2" columnSort="1" ref="U2:AS7">
    <sortCondition ref="U2:AS2"/>
  </sortState>
  <mergeCells count="3">
    <mergeCell ref="B1:S1"/>
    <mergeCell ref="J3:O3"/>
    <mergeCell ref="C3:E6"/>
  </mergeCells>
  <pageMargins left="0.15748031496062992" right="0.19685039370078741" top="0.56999999999999995" bottom="0.46" header="0.31496062992125984" footer="0.17"/>
  <pageSetup paperSize="9" scale="41" fitToHeight="5" orientation="landscape" r:id="rId1"/>
  <ignoredErrors>
    <ignoredError sqref="D344 D324:D340 D316:D319 D350:D351 D373 D370:D371 D365:D368 D312:D314 D358:D364 D380:D382 D384:D425 D377:D378 D21:D24 D8 D14:D17 D19 D39:D210 D266 D268:D269 D271:D272 D274 D276 D278 D280:D310 D253:D259 D247:D252 D234:D246 D226:D233 D225 D221:D224 D214:D220 D211:D2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H26"/>
  <sheetViews>
    <sheetView showGridLines="0" view="pageBreakPreview" zoomScale="85" zoomScaleNormal="100" zoomScaleSheetLayoutView="85" workbookViewId="0">
      <selection activeCell="G25" sqref="G25"/>
    </sheetView>
  </sheetViews>
  <sheetFormatPr baseColWidth="10" defaultColWidth="11.5703125" defaultRowHeight="14.25" x14ac:dyDescent="0.2"/>
  <cols>
    <col min="1" max="2" width="11.5703125" style="38"/>
    <col min="3" max="3" width="71.28515625" style="38" bestFit="1" customWidth="1"/>
    <col min="4" max="7" width="11.5703125" style="38"/>
    <col min="8" max="8" width="11.42578125" style="38" hidden="1" customWidth="1"/>
    <col min="9" max="16384" width="11.5703125" style="38"/>
  </cols>
  <sheetData>
    <row r="1" spans="1:8" ht="54.75" thickBot="1" x14ac:dyDescent="0.3">
      <c r="A1" s="96" t="s">
        <v>180</v>
      </c>
      <c r="B1" s="97" t="s">
        <v>146</v>
      </c>
      <c r="C1" s="98" t="s">
        <v>181</v>
      </c>
      <c r="D1" s="97" t="s">
        <v>182</v>
      </c>
      <c r="E1" s="97" t="s">
        <v>214</v>
      </c>
      <c r="F1" s="22"/>
      <c r="G1" s="22"/>
      <c r="H1" s="32" t="s">
        <v>214</v>
      </c>
    </row>
    <row r="2" spans="1:8" x14ac:dyDescent="0.2">
      <c r="A2" s="23" t="s">
        <v>183</v>
      </c>
      <c r="B2" s="24" t="s">
        <v>183</v>
      </c>
      <c r="C2" s="25" t="s">
        <v>184</v>
      </c>
      <c r="D2" s="26">
        <v>0</v>
      </c>
      <c r="E2" s="35">
        <v>1</v>
      </c>
      <c r="F2" s="103"/>
      <c r="G2" s="103"/>
      <c r="H2" s="104">
        <v>1</v>
      </c>
    </row>
    <row r="3" spans="1:8" x14ac:dyDescent="0.2">
      <c r="A3" s="27" t="s">
        <v>185</v>
      </c>
      <c r="B3" s="24" t="s">
        <v>185</v>
      </c>
      <c r="C3" s="25" t="s">
        <v>186</v>
      </c>
      <c r="D3" s="28">
        <v>0</v>
      </c>
      <c r="E3" s="35">
        <v>1</v>
      </c>
      <c r="F3" s="103"/>
      <c r="G3" s="103"/>
      <c r="H3" s="104">
        <v>1</v>
      </c>
    </row>
    <row r="4" spans="1:8" x14ac:dyDescent="0.2">
      <c r="A4" s="23" t="s">
        <v>187</v>
      </c>
      <c r="B4" s="24" t="s">
        <v>188</v>
      </c>
      <c r="C4" s="25" t="s">
        <v>189</v>
      </c>
      <c r="D4" s="26">
        <v>1</v>
      </c>
      <c r="E4" s="35">
        <v>1</v>
      </c>
      <c r="F4" s="103"/>
      <c r="G4" s="103"/>
      <c r="H4" s="104">
        <v>1</v>
      </c>
    </row>
    <row r="5" spans="1:8" x14ac:dyDescent="0.2">
      <c r="A5" s="23" t="s">
        <v>190</v>
      </c>
      <c r="B5" s="24" t="s">
        <v>191</v>
      </c>
      <c r="C5" s="25" t="s">
        <v>192</v>
      </c>
      <c r="D5" s="26">
        <v>2</v>
      </c>
      <c r="E5" s="35">
        <v>1</v>
      </c>
      <c r="F5" s="103"/>
      <c r="G5" s="103"/>
      <c r="H5" s="104">
        <v>1</v>
      </c>
    </row>
    <row r="6" spans="1:8" x14ac:dyDescent="0.2">
      <c r="A6" s="23" t="s">
        <v>193</v>
      </c>
      <c r="B6" s="24" t="s">
        <v>194</v>
      </c>
      <c r="C6" s="25" t="s">
        <v>195</v>
      </c>
      <c r="D6" s="26">
        <v>4</v>
      </c>
      <c r="E6" s="35">
        <v>1</v>
      </c>
      <c r="F6" s="103"/>
      <c r="G6" s="103"/>
      <c r="H6" s="104">
        <v>1</v>
      </c>
    </row>
    <row r="7" spans="1:8" x14ac:dyDescent="0.2">
      <c r="A7" s="23" t="s">
        <v>196</v>
      </c>
      <c r="B7" s="24" t="s">
        <v>197</v>
      </c>
      <c r="C7" s="25" t="s">
        <v>198</v>
      </c>
      <c r="D7" s="26">
        <v>6</v>
      </c>
      <c r="E7" s="35">
        <v>1</v>
      </c>
      <c r="F7" s="103"/>
      <c r="G7" s="103"/>
      <c r="H7" s="104">
        <v>1</v>
      </c>
    </row>
    <row r="8" spans="1:8" x14ac:dyDescent="0.2">
      <c r="A8" s="23" t="s">
        <v>199</v>
      </c>
      <c r="B8" s="24" t="s">
        <v>164</v>
      </c>
      <c r="C8" s="25" t="s">
        <v>200</v>
      </c>
      <c r="D8" s="26">
        <v>12</v>
      </c>
      <c r="E8" s="35">
        <v>1</v>
      </c>
      <c r="F8" s="103"/>
      <c r="G8" s="103"/>
      <c r="H8" s="104">
        <v>1</v>
      </c>
    </row>
    <row r="9" spans="1:8" x14ac:dyDescent="0.2">
      <c r="A9" s="23" t="s">
        <v>201</v>
      </c>
      <c r="B9" s="24" t="s">
        <v>172</v>
      </c>
      <c r="C9" s="25" t="s">
        <v>202</v>
      </c>
      <c r="D9" s="26">
        <v>24</v>
      </c>
      <c r="E9" s="35">
        <v>1</v>
      </c>
      <c r="F9" s="103"/>
      <c r="G9" s="103"/>
      <c r="H9" s="104">
        <v>1</v>
      </c>
    </row>
    <row r="10" spans="1:8" x14ac:dyDescent="0.2">
      <c r="A10" s="23" t="s">
        <v>203</v>
      </c>
      <c r="B10" s="24" t="s">
        <v>162</v>
      </c>
      <c r="C10" s="25" t="s">
        <v>204</v>
      </c>
      <c r="D10" s="30">
        <v>52.178571428571431</v>
      </c>
      <c r="E10" s="35">
        <v>1</v>
      </c>
      <c r="F10" s="103"/>
      <c r="G10" s="103"/>
      <c r="H10" s="104">
        <v>1</v>
      </c>
    </row>
    <row r="11" spans="1:8" x14ac:dyDescent="0.2">
      <c r="A11" s="23" t="s">
        <v>220</v>
      </c>
      <c r="B11" s="24" t="s">
        <v>173</v>
      </c>
      <c r="C11" s="25" t="s">
        <v>419</v>
      </c>
      <c r="D11" s="30">
        <v>92.357142857142861</v>
      </c>
      <c r="E11" s="36">
        <v>1</v>
      </c>
      <c r="F11" s="103"/>
      <c r="G11" s="103"/>
      <c r="H11" s="104">
        <v>1</v>
      </c>
    </row>
    <row r="12" spans="1:8" x14ac:dyDescent="0.2">
      <c r="A12" s="23" t="s">
        <v>205</v>
      </c>
      <c r="B12" s="24" t="s">
        <v>169</v>
      </c>
      <c r="C12" s="25" t="s">
        <v>206</v>
      </c>
      <c r="D12" s="30">
        <v>104.35714285714286</v>
      </c>
      <c r="E12" s="35">
        <v>1</v>
      </c>
      <c r="F12" s="103"/>
      <c r="G12" s="103"/>
      <c r="H12" s="104">
        <v>1</v>
      </c>
    </row>
    <row r="13" spans="1:8" x14ac:dyDescent="0.2">
      <c r="A13" s="23" t="s">
        <v>216</v>
      </c>
      <c r="B13" s="24" t="s">
        <v>170</v>
      </c>
      <c r="C13" s="25" t="s">
        <v>420</v>
      </c>
      <c r="D13" s="30">
        <v>112.44642857142858</v>
      </c>
      <c r="E13" s="36">
        <v>1</v>
      </c>
      <c r="F13" s="103"/>
      <c r="G13" s="103"/>
      <c r="H13" s="104"/>
    </row>
    <row r="14" spans="1:8" x14ac:dyDescent="0.2">
      <c r="A14" s="23" t="s">
        <v>215</v>
      </c>
      <c r="B14" s="24" t="s">
        <v>171</v>
      </c>
      <c r="C14" s="25" t="s">
        <v>217</v>
      </c>
      <c r="D14" s="30">
        <v>130.44642857142858</v>
      </c>
      <c r="E14" s="35">
        <v>1</v>
      </c>
      <c r="F14" s="103"/>
      <c r="G14" s="103"/>
      <c r="H14" s="104"/>
    </row>
    <row r="15" spans="1:8" x14ac:dyDescent="0.2">
      <c r="A15" s="23" t="s">
        <v>421</v>
      </c>
      <c r="B15" s="24" t="s">
        <v>422</v>
      </c>
      <c r="C15" s="25" t="s">
        <v>423</v>
      </c>
      <c r="D15" s="30">
        <v>156.53571428571428</v>
      </c>
      <c r="E15" s="35">
        <v>1</v>
      </c>
      <c r="F15" s="103"/>
      <c r="G15" s="103"/>
      <c r="H15" s="104">
        <v>1</v>
      </c>
    </row>
    <row r="16" spans="1:8" x14ac:dyDescent="0.2">
      <c r="A16" s="23" t="s">
        <v>398</v>
      </c>
      <c r="B16" s="24" t="s">
        <v>399</v>
      </c>
      <c r="C16" s="25" t="s">
        <v>424</v>
      </c>
      <c r="D16" s="30">
        <v>206.80769230769229</v>
      </c>
      <c r="E16" s="36">
        <v>1</v>
      </c>
      <c r="F16" s="103"/>
      <c r="G16" s="103"/>
      <c r="H16" s="104">
        <v>1</v>
      </c>
    </row>
    <row r="17" spans="1:8" x14ac:dyDescent="0.2">
      <c r="A17" s="23" t="s">
        <v>207</v>
      </c>
      <c r="B17" s="24" t="s">
        <v>163</v>
      </c>
      <c r="C17" s="25" t="s">
        <v>208</v>
      </c>
      <c r="D17" s="29">
        <v>253.25</v>
      </c>
      <c r="E17" s="35">
        <v>1</v>
      </c>
      <c r="F17" s="103"/>
      <c r="G17" s="103"/>
      <c r="H17" s="104">
        <v>1</v>
      </c>
    </row>
    <row r="18" spans="1:8" x14ac:dyDescent="0.2">
      <c r="A18" s="103"/>
      <c r="B18" s="103"/>
      <c r="C18" s="103"/>
      <c r="D18" s="103"/>
      <c r="E18" s="103"/>
      <c r="F18" s="103"/>
      <c r="G18" s="103"/>
    </row>
    <row r="19" spans="1:8" x14ac:dyDescent="0.2">
      <c r="A19" s="103"/>
      <c r="B19" s="99" t="s">
        <v>219</v>
      </c>
      <c r="C19" s="100" t="s">
        <v>218</v>
      </c>
      <c r="D19" s="100"/>
      <c r="E19" s="100"/>
      <c r="F19" s="100"/>
      <c r="G19" s="100"/>
    </row>
    <row r="20" spans="1:8" x14ac:dyDescent="0.2">
      <c r="A20" s="103"/>
      <c r="B20" s="101" t="s">
        <v>209</v>
      </c>
      <c r="C20" s="102" t="s">
        <v>210</v>
      </c>
      <c r="D20" s="101">
        <v>2026</v>
      </c>
      <c r="E20" s="101">
        <v>2027</v>
      </c>
      <c r="F20" s="101">
        <v>2028</v>
      </c>
      <c r="G20" s="101">
        <v>2029</v>
      </c>
    </row>
    <row r="21" spans="1:8" x14ac:dyDescent="0.2">
      <c r="A21" s="103"/>
      <c r="B21" s="31">
        <f>AVERAGE(D21:G21)</f>
        <v>365.5</v>
      </c>
      <c r="C21" s="105" t="s">
        <v>417</v>
      </c>
      <c r="D21" s="106">
        <v>366</v>
      </c>
      <c r="E21" s="106">
        <v>365</v>
      </c>
      <c r="F21" s="106">
        <v>366</v>
      </c>
      <c r="G21" s="106">
        <v>365</v>
      </c>
    </row>
    <row r="22" spans="1:8" x14ac:dyDescent="0.2">
      <c r="A22" s="103"/>
      <c r="B22" s="31">
        <f t="shared" ref="B22:B25" si="0">AVERAGE(D22:G22)</f>
        <v>253</v>
      </c>
      <c r="C22" s="105" t="s">
        <v>211</v>
      </c>
      <c r="D22" s="106">
        <v>254</v>
      </c>
      <c r="E22" s="106">
        <v>256</v>
      </c>
      <c r="F22" s="106">
        <v>251</v>
      </c>
      <c r="G22" s="106">
        <v>251</v>
      </c>
    </row>
    <row r="23" spans="1:8" x14ac:dyDescent="0.2">
      <c r="A23" s="103"/>
      <c r="B23" s="31">
        <f t="shared" si="0"/>
        <v>52.25</v>
      </c>
      <c r="C23" s="105" t="s">
        <v>212</v>
      </c>
      <c r="D23" s="106">
        <v>52</v>
      </c>
      <c r="E23" s="106">
        <v>52</v>
      </c>
      <c r="F23" s="106">
        <v>53</v>
      </c>
      <c r="G23" s="106">
        <v>52</v>
      </c>
    </row>
    <row r="24" spans="1:8" x14ac:dyDescent="0.2">
      <c r="A24" s="103"/>
      <c r="B24" s="31">
        <f t="shared" si="0"/>
        <v>52.25</v>
      </c>
      <c r="C24" s="105" t="s">
        <v>213</v>
      </c>
      <c r="D24" s="106">
        <v>52</v>
      </c>
      <c r="E24" s="106">
        <v>52</v>
      </c>
      <c r="F24" s="106">
        <v>53</v>
      </c>
      <c r="G24" s="106">
        <v>52</v>
      </c>
    </row>
    <row r="25" spans="1:8" x14ac:dyDescent="0.2">
      <c r="A25" s="103"/>
      <c r="B25" s="31">
        <f t="shared" si="0"/>
        <v>7.75</v>
      </c>
      <c r="C25" s="105" t="s">
        <v>418</v>
      </c>
      <c r="D25" s="106">
        <v>7</v>
      </c>
      <c r="E25" s="106">
        <v>5</v>
      </c>
      <c r="F25" s="106">
        <v>9</v>
      </c>
      <c r="G25" s="106">
        <v>10</v>
      </c>
    </row>
    <row r="26" spans="1:8" x14ac:dyDescent="0.2">
      <c r="B26" s="38" t="s">
        <v>440</v>
      </c>
    </row>
  </sheetData>
  <sheetProtection algorithmName="SHA-512" hashValue="S/JjZmkp5GlbgXUWU6BCUijWiZOrrPv1GpPoxirOFaDA1QrfGVjtsawZVYIsUy/ohZGz2ykOd92MbkPodAZN7w==" saltValue="1JmghQLpLct6SOmJjOyarQ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62" orientation="portrait" r:id="rId1"/>
  <headerFooter>
    <oddHeader>&amp;C&amp;F</oddHeader>
    <oddFooter>&amp;LUBK Berlin / DeiTech&amp;RErstellt: 12.07.2017
Druckdatum: 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J43"/>
  <sheetViews>
    <sheetView view="pageBreakPreview" zoomScaleNormal="100" zoomScaleSheetLayoutView="100" workbookViewId="0">
      <selection activeCell="A3" sqref="A3"/>
    </sheetView>
  </sheetViews>
  <sheetFormatPr baseColWidth="10" defaultColWidth="11.5703125" defaultRowHeight="14.25" x14ac:dyDescent="0.2"/>
  <cols>
    <col min="1" max="1" width="25.5703125" style="38" customWidth="1"/>
    <col min="2" max="2" width="15.42578125" style="38" customWidth="1"/>
    <col min="3" max="3" width="18.140625" style="38" bestFit="1" customWidth="1"/>
    <col min="4" max="4" width="3.85546875" style="38" customWidth="1"/>
    <col min="5" max="5" width="5.5703125" style="38" customWidth="1"/>
    <col min="6" max="6" width="8.85546875" style="38" customWidth="1"/>
    <col min="7" max="7" width="5.85546875" style="38" customWidth="1"/>
    <col min="8" max="8" width="5.140625" style="38" customWidth="1"/>
    <col min="9" max="9" width="21.7109375" style="38" customWidth="1"/>
    <col min="10" max="10" width="2.28515625" style="38" customWidth="1"/>
    <col min="11" max="16384" width="11.5703125" style="38"/>
  </cols>
  <sheetData>
    <row r="1" spans="1:10" ht="40.5" customHeight="1" x14ac:dyDescent="0.2">
      <c r="A1" s="260" t="s">
        <v>225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0" x14ac:dyDescent="0.2">
      <c r="A2" s="183"/>
      <c r="B2" s="39"/>
      <c r="C2" s="39"/>
      <c r="D2" s="39"/>
      <c r="E2" s="39"/>
      <c r="F2" s="39"/>
      <c r="G2" s="39"/>
      <c r="H2" s="39"/>
      <c r="I2" s="184"/>
      <c r="J2" s="183"/>
    </row>
    <row r="3" spans="1:10" ht="28.5" customHeight="1" x14ac:dyDescent="0.2">
      <c r="A3" s="44" t="s">
        <v>439</v>
      </c>
      <c r="B3" s="185" t="str">
        <f>IF(Leistungswerte!C3="","",Leistungswerte!C3)</f>
        <v/>
      </c>
      <c r="C3" s="186"/>
      <c r="D3" s="186"/>
      <c r="E3" s="187"/>
      <c r="F3" s="187"/>
      <c r="G3" s="187"/>
      <c r="H3" s="187"/>
      <c r="I3" s="188"/>
      <c r="J3" s="183"/>
    </row>
    <row r="4" spans="1:10" ht="7.5" customHeight="1" x14ac:dyDescent="0.2">
      <c r="A4" s="183"/>
      <c r="B4" s="39"/>
      <c r="C4" s="39"/>
      <c r="D4" s="39"/>
      <c r="E4" s="39"/>
      <c r="F4" s="39"/>
      <c r="G4" s="39"/>
      <c r="H4" s="39"/>
      <c r="I4" s="189"/>
      <c r="J4" s="183"/>
    </row>
    <row r="5" spans="1:10" ht="15" x14ac:dyDescent="0.2">
      <c r="A5" s="44" t="s">
        <v>0</v>
      </c>
      <c r="B5" s="45" t="str">
        <f>LV!D3</f>
        <v>HNEE Hochschule für nachhaltige Entwicklung Eberswalde</v>
      </c>
      <c r="C5" s="39"/>
      <c r="D5" s="39"/>
      <c r="E5" s="39"/>
      <c r="F5" s="39"/>
      <c r="G5" s="39"/>
      <c r="H5" s="39"/>
      <c r="I5" s="189"/>
      <c r="J5" s="183"/>
    </row>
    <row r="6" spans="1:10" ht="117" customHeight="1" x14ac:dyDescent="0.2">
      <c r="A6" s="181" t="s">
        <v>2</v>
      </c>
      <c r="B6" s="261" t="str">
        <f>LV!D4</f>
        <v>Waldcampus: 
Häuser 10, 11, 12, 13, 14, 15, 17, 25, 32 - Alfred-Möller-Str. 1, 16225 Eberswalde
Sonnenvilla:
Haus 22 - Schwappachweg 3, 16225 Eberswalde
Forstbotanischer Garten Funktionsgebäude:
Haus 23 - Am Zainhammer Weg 5, 16225 Eberswalde
Forstbotanischer Garten Wurzelkeller:
Haus 24 - Schwappachweg 14a, 16225 Eberswalde</v>
      </c>
      <c r="C6" s="261"/>
      <c r="D6" s="261"/>
      <c r="E6" s="261"/>
      <c r="F6" s="261"/>
      <c r="G6" s="261"/>
      <c r="H6" s="261"/>
      <c r="I6" s="261"/>
      <c r="J6" s="183"/>
    </row>
    <row r="7" spans="1:10" ht="7.5" customHeight="1" x14ac:dyDescent="0.2">
      <c r="A7" s="183"/>
      <c r="B7" s="39"/>
      <c r="C7" s="39"/>
      <c r="D7" s="39"/>
      <c r="E7" s="39"/>
      <c r="F7" s="39"/>
      <c r="G7" s="39"/>
      <c r="H7" s="39"/>
      <c r="I7" s="189"/>
      <c r="J7" s="183"/>
    </row>
    <row r="8" spans="1:10" ht="15.75" x14ac:dyDescent="0.25">
      <c r="A8" s="190" t="s">
        <v>590</v>
      </c>
      <c r="B8" s="39"/>
      <c r="C8" s="39"/>
      <c r="D8" s="39"/>
      <c r="E8" s="39"/>
      <c r="F8" s="39"/>
      <c r="G8" s="39"/>
      <c r="H8" s="39"/>
      <c r="I8" s="189"/>
      <c r="J8" s="183"/>
    </row>
    <row r="9" spans="1:10" x14ac:dyDescent="0.2">
      <c r="A9" s="183"/>
      <c r="B9" s="39"/>
      <c r="C9" s="39"/>
      <c r="D9" s="39"/>
      <c r="E9" s="39"/>
      <c r="F9" s="39"/>
      <c r="G9" s="39"/>
      <c r="H9" s="39"/>
      <c r="I9" s="189"/>
      <c r="J9" s="183"/>
    </row>
    <row r="10" spans="1:10" ht="15" x14ac:dyDescent="0.25">
      <c r="A10" s="191" t="s">
        <v>226</v>
      </c>
      <c r="B10" s="39"/>
      <c r="C10" s="39"/>
      <c r="D10" s="39"/>
      <c r="E10" s="39"/>
      <c r="F10" s="39"/>
      <c r="G10" s="39"/>
      <c r="H10" s="39"/>
      <c r="I10" s="192" t="s">
        <v>227</v>
      </c>
      <c r="J10" s="183"/>
    </row>
    <row r="11" spans="1:10" x14ac:dyDescent="0.2">
      <c r="A11" s="183"/>
      <c r="B11" s="39"/>
      <c r="C11" s="39"/>
      <c r="D11" s="39"/>
      <c r="E11" s="39"/>
      <c r="F11" s="39"/>
      <c r="G11" s="39"/>
      <c r="H11" s="39"/>
      <c r="I11" s="189"/>
      <c r="J11" s="183"/>
    </row>
    <row r="12" spans="1:10" ht="15" x14ac:dyDescent="0.25">
      <c r="A12" s="193" t="s">
        <v>228</v>
      </c>
      <c r="B12" s="39"/>
      <c r="C12" s="194"/>
      <c r="D12" s="39"/>
      <c r="E12" s="39"/>
      <c r="F12" s="39"/>
      <c r="G12" s="39"/>
      <c r="H12" s="39"/>
      <c r="I12" s="195" t="s">
        <v>229</v>
      </c>
      <c r="J12" s="183"/>
    </row>
    <row r="13" spans="1:10" x14ac:dyDescent="0.2">
      <c r="A13" s="183"/>
      <c r="B13" s="39"/>
      <c r="C13" s="39"/>
      <c r="D13" s="39"/>
      <c r="E13" s="39"/>
      <c r="F13" s="39"/>
      <c r="G13" s="39"/>
      <c r="H13" s="39"/>
      <c r="I13" s="189"/>
      <c r="J13" s="183"/>
    </row>
    <row r="14" spans="1:10" s="66" customFormat="1" ht="20.25" customHeight="1" x14ac:dyDescent="0.25">
      <c r="A14" s="66" t="s">
        <v>461</v>
      </c>
      <c r="B14" s="197"/>
      <c r="C14" s="198">
        <f>+SUMIF(Kalk_UHR!$B$8:$B$633,Preiszusammenstellung!A14,Kalk_UHR!$I$8:$I$633)</f>
        <v>495.09</v>
      </c>
      <c r="D14" s="199"/>
      <c r="E14" s="199"/>
      <c r="F14" s="197"/>
      <c r="G14" s="199"/>
      <c r="H14" s="199"/>
      <c r="I14" s="200">
        <f>+SUMIF(Kalk_UHR!$B$8:$B$659,A14,Kalk_UHR!$R$8:$R$659)</f>
        <v>0</v>
      </c>
      <c r="J14" s="201"/>
    </row>
    <row r="15" spans="1:10" s="66" customFormat="1" ht="20.25" customHeight="1" x14ac:dyDescent="0.25">
      <c r="A15" s="196" t="s">
        <v>467</v>
      </c>
      <c r="B15" s="197"/>
      <c r="C15" s="198">
        <f>+SUMIF(Kalk_UHR!$B$8:$B$633,Preiszusammenstellung!A15,Kalk_UHR!$I$8:$I$633)</f>
        <v>2797.5680000000002</v>
      </c>
      <c r="D15" s="199"/>
      <c r="E15" s="199"/>
      <c r="F15" s="199"/>
      <c r="G15" s="199"/>
      <c r="H15" s="199"/>
      <c r="I15" s="200">
        <f>+SUMIF(Kalk_UHR!$B10:$B426,A15,(Kalk_UHR!$R10:$R426))</f>
        <v>0</v>
      </c>
      <c r="J15" s="201"/>
    </row>
    <row r="16" spans="1:10" s="66" customFormat="1" ht="20.25" customHeight="1" x14ac:dyDescent="0.25">
      <c r="A16" s="196" t="s">
        <v>484</v>
      </c>
      <c r="B16" s="197"/>
      <c r="C16" s="198">
        <f>+SUMIF(Kalk_UHR!$B$8:$B$633,Preiszusammenstellung!A16,Kalk_UHR!$I$8:$I$633)</f>
        <v>1619.4395000000004</v>
      </c>
      <c r="D16" s="199"/>
      <c r="E16" s="199"/>
      <c r="F16" s="199"/>
      <c r="G16" s="199"/>
      <c r="H16" s="199"/>
      <c r="I16" s="200">
        <f>+SUMIF(Kalk_UHR!$B12:$B427,A16,(Kalk_UHR!$R12:$R427))</f>
        <v>0</v>
      </c>
      <c r="J16" s="201"/>
    </row>
    <row r="17" spans="1:10" s="66" customFormat="1" ht="20.25" customHeight="1" x14ac:dyDescent="0.25">
      <c r="A17" s="196" t="s">
        <v>503</v>
      </c>
      <c r="B17" s="197"/>
      <c r="C17" s="198">
        <f>+SUMIF(Kalk_UHR!$B$8:$B$633,Preiszusammenstellung!A17,Kalk_UHR!$I$8:$I$633)</f>
        <v>1193.9258</v>
      </c>
      <c r="D17" s="199"/>
      <c r="E17" s="199"/>
      <c r="F17" s="199"/>
      <c r="G17" s="199"/>
      <c r="H17" s="199"/>
      <c r="I17" s="200">
        <f>+SUMIF(Kalk_UHR!$B13:$B428,A17,(Kalk_UHR!$R13:$R428))</f>
        <v>0</v>
      </c>
      <c r="J17" s="201"/>
    </row>
    <row r="18" spans="1:10" s="66" customFormat="1" ht="20.25" customHeight="1" x14ac:dyDescent="0.25">
      <c r="A18" s="196" t="s">
        <v>519</v>
      </c>
      <c r="B18" s="197"/>
      <c r="C18" s="198">
        <f>+SUMIF(Kalk_UHR!$B$8:$B$633,Preiszusammenstellung!A18,Kalk_UHR!$I$8:$I$633)</f>
        <v>230.89540000000002</v>
      </c>
      <c r="D18" s="199"/>
      <c r="E18" s="199"/>
      <c r="F18" s="199"/>
      <c r="G18" s="199"/>
      <c r="H18" s="199"/>
      <c r="I18" s="200">
        <f>+SUMIF(Kalk_UHR!$B14:$B429,A18,(Kalk_UHR!$R14:$R429))</f>
        <v>0</v>
      </c>
      <c r="J18" s="201"/>
    </row>
    <row r="19" spans="1:10" s="66" customFormat="1" ht="20.25" customHeight="1" x14ac:dyDescent="0.25">
      <c r="A19" s="196" t="s">
        <v>520</v>
      </c>
      <c r="B19" s="197"/>
      <c r="C19" s="198">
        <f>+SUMIF(Kalk_UHR!$B$8:$B$633,Preiszusammenstellung!A19,Kalk_UHR!$I$8:$I$633)</f>
        <v>803.05729999999971</v>
      </c>
      <c r="D19" s="199"/>
      <c r="E19" s="199"/>
      <c r="F19" s="199"/>
      <c r="G19" s="199"/>
      <c r="H19" s="199"/>
      <c r="I19" s="200">
        <f>+SUMIF(Kalk_UHR!$B15:$B430,A19,(Kalk_UHR!$R15:$R430))</f>
        <v>0</v>
      </c>
      <c r="J19" s="201"/>
    </row>
    <row r="20" spans="1:10" s="66" customFormat="1" ht="20.25" customHeight="1" x14ac:dyDescent="0.25">
      <c r="A20" s="196" t="s">
        <v>521</v>
      </c>
      <c r="B20" s="197"/>
      <c r="C20" s="198">
        <f>+SUMIF(Kalk_UHR!$B$8:$B$633,Preiszusammenstellung!A20,Kalk_UHR!$I$8:$I$633)</f>
        <v>806.58</v>
      </c>
      <c r="D20" s="199"/>
      <c r="E20" s="199"/>
      <c r="F20" s="199"/>
      <c r="G20" s="199"/>
      <c r="H20" s="199"/>
      <c r="I20" s="200">
        <f>+SUMIF(Kalk_UHR!$B16:$B431,A20,(Kalk_UHR!$R16:$R431))</f>
        <v>0</v>
      </c>
      <c r="J20" s="201"/>
    </row>
    <row r="21" spans="1:10" s="66" customFormat="1" ht="20.25" customHeight="1" x14ac:dyDescent="0.25">
      <c r="A21" s="196" t="s">
        <v>536</v>
      </c>
      <c r="B21" s="197"/>
      <c r="C21" s="198">
        <f>+SUMIF(Kalk_UHR!$B$8:$B$633,Preiszusammenstellung!A21,Kalk_UHR!$I$8:$I$633)</f>
        <v>104.23</v>
      </c>
      <c r="D21" s="199"/>
      <c r="E21" s="199"/>
      <c r="F21" s="199"/>
      <c r="G21" s="199"/>
      <c r="H21" s="199"/>
      <c r="I21" s="200">
        <f>+SUMIF(Kalk_UHR!$B17:$B432,A21,(Kalk_UHR!$R17:$R432))</f>
        <v>0</v>
      </c>
      <c r="J21" s="201"/>
    </row>
    <row r="22" spans="1:10" s="66" customFormat="1" ht="20.25" customHeight="1" x14ac:dyDescent="0.25">
      <c r="A22" s="196" t="s">
        <v>535</v>
      </c>
      <c r="B22" s="197"/>
      <c r="C22" s="198">
        <f>+SUMIF(Kalk_UHR!$B$8:$B$633,Preiszusammenstellung!A22,Kalk_UHR!$I$8:$I$633)</f>
        <v>565.01</v>
      </c>
      <c r="D22" s="199"/>
      <c r="E22" s="199"/>
      <c r="F22" s="199"/>
      <c r="G22" s="199"/>
      <c r="H22" s="199"/>
      <c r="I22" s="200">
        <f>+SUMIF(Kalk_UHR!$B19:$B433,A22,(Kalk_UHR!$R19:$R433))</f>
        <v>0</v>
      </c>
      <c r="J22" s="201"/>
    </row>
    <row r="23" spans="1:10" s="66" customFormat="1" ht="20.25" customHeight="1" x14ac:dyDescent="0.25">
      <c r="A23" s="196" t="s">
        <v>526</v>
      </c>
      <c r="B23" s="197"/>
      <c r="C23" s="198">
        <f>+SUMIF(Kalk_UHR!$B$8:$B$633,Preiszusammenstellung!A23,Kalk_UHR!$I$8:$I$633)</f>
        <v>675.14080000000013</v>
      </c>
      <c r="D23" s="199"/>
      <c r="E23" s="199"/>
      <c r="F23" s="199"/>
      <c r="G23" s="199"/>
      <c r="H23" s="199"/>
      <c r="I23" s="200">
        <f>+SUMIF(Kalk_UHR!$B21:$B434,A23,(Kalk_UHR!$R21:$R434))</f>
        <v>0</v>
      </c>
      <c r="J23" s="201"/>
    </row>
    <row r="24" spans="1:10" s="66" customFormat="1" ht="20.25" customHeight="1" x14ac:dyDescent="0.25">
      <c r="A24" s="196" t="s">
        <v>527</v>
      </c>
      <c r="B24" s="197"/>
      <c r="C24" s="198">
        <f>+SUMIF(Kalk_UHR!$B$8:$B$633,Preiszusammenstellung!A24,Kalk_UHR!$I$8:$I$633)</f>
        <v>18.12</v>
      </c>
      <c r="D24" s="199"/>
      <c r="E24" s="199"/>
      <c r="F24" s="199"/>
      <c r="G24" s="199"/>
      <c r="H24" s="199"/>
      <c r="I24" s="200">
        <f>+SUMIF(Kalk_UHR!$B22:$B435,A24,(Kalk_UHR!$R22:$R435))</f>
        <v>0</v>
      </c>
      <c r="J24" s="201"/>
    </row>
    <row r="25" spans="1:10" s="66" customFormat="1" ht="20.25" customHeight="1" x14ac:dyDescent="0.25">
      <c r="A25" s="196" t="s">
        <v>529</v>
      </c>
      <c r="B25" s="197"/>
      <c r="C25" s="198">
        <f>+SUMIF(Kalk_UHR!$B$8:$B$633,Preiszusammenstellung!A25,Kalk_UHR!$I$8:$I$633)</f>
        <v>233.78</v>
      </c>
      <c r="D25" s="199"/>
      <c r="E25" s="199"/>
      <c r="F25" s="199"/>
      <c r="G25" s="199"/>
      <c r="H25" s="199"/>
      <c r="I25" s="200">
        <f>+SUMIF(Kalk_UHR!$B23:$B436,A25,(Kalk_UHR!$R23:$R436))</f>
        <v>0</v>
      </c>
      <c r="J25" s="201"/>
    </row>
    <row r="26" spans="1:10" s="66" customFormat="1" ht="20.25" customHeight="1" x14ac:dyDescent="0.25">
      <c r="A26" s="196" t="s">
        <v>528</v>
      </c>
      <c r="B26" s="197"/>
      <c r="C26" s="198">
        <f>+SUMIF(Kalk_UHR!$B$8:$B$633,Preiszusammenstellung!A26,Kalk_UHR!$I$8:$I$633)</f>
        <v>347.45080000000002</v>
      </c>
      <c r="D26" s="199"/>
      <c r="E26" s="199"/>
      <c r="F26" s="199"/>
      <c r="G26" s="199"/>
      <c r="H26" s="199"/>
      <c r="I26" s="200">
        <f>+SUMIF(Kalk_UHR!$B24:$B437,A26,(Kalk_UHR!$R24:$R437))</f>
        <v>0</v>
      </c>
      <c r="J26" s="201"/>
    </row>
    <row r="27" spans="1:10" ht="29.25" customHeight="1" x14ac:dyDescent="0.25">
      <c r="A27" s="202" t="s">
        <v>230</v>
      </c>
      <c r="B27" s="33"/>
      <c r="C27" s="203">
        <f>SUM(C14:C26)</f>
        <v>9890.2876000000015</v>
      </c>
      <c r="D27" s="33"/>
      <c r="E27" s="33"/>
      <c r="F27" s="33"/>
      <c r="G27" s="33"/>
      <c r="H27" s="33"/>
      <c r="I27" s="204">
        <f>SUM(I14:I26)</f>
        <v>0</v>
      </c>
      <c r="J27" s="202"/>
    </row>
    <row r="28" spans="1:10" x14ac:dyDescent="0.2">
      <c r="A28" s="205"/>
      <c r="B28" s="206"/>
      <c r="C28" s="206"/>
      <c r="D28" s="206"/>
      <c r="E28" s="206"/>
      <c r="F28" s="206"/>
      <c r="G28" s="206"/>
      <c r="H28" s="206"/>
      <c r="I28" s="184"/>
      <c r="J28" s="205"/>
    </row>
    <row r="29" spans="1:10" x14ac:dyDescent="0.2">
      <c r="A29" s="205"/>
      <c r="B29" s="206"/>
      <c r="C29" s="206"/>
      <c r="D29" s="206"/>
      <c r="E29" s="206"/>
      <c r="F29" s="206"/>
      <c r="G29" s="206"/>
      <c r="H29" s="206"/>
      <c r="I29" s="184"/>
      <c r="J29" s="184"/>
    </row>
    <row r="30" spans="1:10" ht="15.75" x14ac:dyDescent="0.25">
      <c r="A30" s="207"/>
      <c r="B30" s="208"/>
      <c r="C30" s="208"/>
      <c r="D30" s="208"/>
      <c r="E30" s="208"/>
      <c r="F30" s="208"/>
      <c r="G30" s="208"/>
      <c r="H30" s="208"/>
      <c r="I30" s="209"/>
      <c r="J30" s="209"/>
    </row>
    <row r="31" spans="1:10" ht="15" x14ac:dyDescent="0.2">
      <c r="A31" s="210" t="s">
        <v>231</v>
      </c>
      <c r="B31" s="211"/>
      <c r="C31" s="210"/>
      <c r="D31" s="211"/>
      <c r="E31" s="211"/>
      <c r="F31" s="211"/>
      <c r="G31" s="211"/>
      <c r="H31" s="211"/>
      <c r="I31" s="212">
        <f>+I27</f>
        <v>0</v>
      </c>
      <c r="J31" s="211"/>
    </row>
    <row r="32" spans="1:10" ht="15" x14ac:dyDescent="0.2">
      <c r="A32" s="211"/>
      <c r="B32" s="211"/>
      <c r="C32" s="211"/>
      <c r="D32" s="211"/>
      <c r="E32" s="211"/>
      <c r="F32" s="211"/>
      <c r="G32" s="211"/>
      <c r="H32" s="211"/>
      <c r="I32" s="213"/>
      <c r="J32" s="211"/>
    </row>
    <row r="33" spans="1:10" ht="15" x14ac:dyDescent="0.2">
      <c r="A33" s="211" t="s">
        <v>232</v>
      </c>
      <c r="B33" s="211"/>
      <c r="C33" s="211"/>
      <c r="D33" s="211"/>
      <c r="E33" s="211"/>
      <c r="F33" s="211"/>
      <c r="G33" s="211"/>
      <c r="H33" s="211"/>
      <c r="I33" s="212">
        <f>+I31*0.19</f>
        <v>0</v>
      </c>
      <c r="J33" s="211"/>
    </row>
    <row r="34" spans="1:10" ht="15.75" x14ac:dyDescent="0.25">
      <c r="A34" s="214"/>
      <c r="B34" s="211"/>
      <c r="C34" s="211"/>
      <c r="D34" s="211"/>
      <c r="E34" s="211"/>
      <c r="F34" s="211"/>
      <c r="G34" s="211"/>
      <c r="H34" s="211"/>
      <c r="I34" s="213"/>
      <c r="J34" s="211"/>
    </row>
    <row r="35" spans="1:10" ht="16.5" thickBot="1" x14ac:dyDescent="0.3">
      <c r="A35" s="214" t="s">
        <v>233</v>
      </c>
      <c r="B35" s="211"/>
      <c r="C35" s="211"/>
      <c r="D35" s="211"/>
      <c r="E35" s="211"/>
      <c r="F35" s="211"/>
      <c r="G35" s="211"/>
      <c r="H35" s="211"/>
      <c r="I35" s="215">
        <f>+I33+I31</f>
        <v>0</v>
      </c>
      <c r="J35" s="211"/>
    </row>
    <row r="36" spans="1:10" ht="15" x14ac:dyDescent="0.2">
      <c r="A36" s="216" t="s">
        <v>234</v>
      </c>
      <c r="B36" s="216"/>
      <c r="C36" s="216"/>
      <c r="D36" s="216"/>
      <c r="E36" s="216"/>
      <c r="F36" s="216"/>
      <c r="G36" s="216"/>
      <c r="H36" s="216"/>
      <c r="I36" s="212"/>
      <c r="J36" s="212"/>
    </row>
    <row r="37" spans="1:10" x14ac:dyDescent="0.2">
      <c r="A37" s="205"/>
      <c r="B37" s="205"/>
      <c r="C37" s="205"/>
      <c r="D37" s="205"/>
      <c r="E37" s="205"/>
      <c r="F37" s="205"/>
      <c r="G37" s="205"/>
      <c r="H37" s="205"/>
      <c r="I37" s="184"/>
      <c r="J37" s="184"/>
    </row>
    <row r="38" spans="1:10" ht="15" x14ac:dyDescent="0.25">
      <c r="A38" s="191" t="s">
        <v>592</v>
      </c>
      <c r="B38" s="205"/>
      <c r="C38" s="205"/>
      <c r="D38" s="205"/>
      <c r="E38" s="205"/>
      <c r="F38" s="205"/>
      <c r="G38" s="205"/>
      <c r="H38" s="205"/>
      <c r="I38" s="205"/>
      <c r="J38" s="205"/>
    </row>
    <row r="39" spans="1:10" x14ac:dyDescent="0.2">
      <c r="A39" s="205"/>
      <c r="B39" s="205"/>
      <c r="C39" s="205"/>
      <c r="D39" s="205"/>
      <c r="E39" s="205"/>
      <c r="F39" s="205"/>
      <c r="G39" s="205"/>
      <c r="H39" s="205"/>
      <c r="I39" s="205"/>
      <c r="J39" s="205"/>
    </row>
    <row r="40" spans="1:10" ht="42.6" customHeight="1" x14ac:dyDescent="0.2">
      <c r="A40" s="217" t="s">
        <v>228</v>
      </c>
      <c r="B40" s="218"/>
      <c r="C40" s="264" t="s">
        <v>235</v>
      </c>
      <c r="D40" s="264"/>
      <c r="E40" s="218"/>
      <c r="F40" s="264" t="s">
        <v>425</v>
      </c>
      <c r="G40" s="264"/>
      <c r="H40" s="219"/>
      <c r="I40" s="220" t="s">
        <v>596</v>
      </c>
      <c r="J40" s="218"/>
    </row>
    <row r="41" spans="1:10" x14ac:dyDescent="0.2">
      <c r="A41" s="205"/>
      <c r="B41" s="205"/>
      <c r="C41" s="205"/>
      <c r="D41" s="205"/>
      <c r="E41" s="205"/>
      <c r="F41" s="205"/>
      <c r="G41" s="205"/>
      <c r="H41" s="205"/>
      <c r="I41" s="205"/>
      <c r="J41" s="205"/>
    </row>
    <row r="42" spans="1:10" x14ac:dyDescent="0.2">
      <c r="A42" s="196" t="s">
        <v>595</v>
      </c>
      <c r="B42" s="221"/>
      <c r="C42" s="262">
        <f>Kalk_UHR!N6</f>
        <v>0</v>
      </c>
      <c r="D42" s="262"/>
      <c r="E42" s="205"/>
      <c r="F42" s="263">
        <f>C42/Turnus!B22</f>
        <v>0</v>
      </c>
      <c r="G42" s="263"/>
      <c r="H42" s="205"/>
      <c r="I42" s="222"/>
      <c r="J42" s="205"/>
    </row>
    <row r="43" spans="1:10" x14ac:dyDescent="0.2">
      <c r="A43" s="205"/>
      <c r="B43" s="205"/>
      <c r="C43" s="205"/>
      <c r="D43" s="205"/>
      <c r="E43" s="205"/>
      <c r="F43" s="205"/>
      <c r="G43" s="205"/>
      <c r="H43" s="205"/>
      <c r="I43" s="205"/>
      <c r="J43" s="205"/>
    </row>
  </sheetData>
  <sheetProtection algorithmName="SHA-512" hashValue="ErvrsAq36F/S6MMww2+dbXy4F+0yNz4amlmAM+KCNTE7fU39cbk4EaATseQAk8cVnZPg3ijKrnu34CkGlh0VeA==" saltValue="cYRt+h8FWxGJbg++L7mj9g==" spinCount="100000" sheet="1" objects="1" scenarios="1"/>
  <mergeCells count="6">
    <mergeCell ref="A1:J1"/>
    <mergeCell ref="B6:I6"/>
    <mergeCell ref="C42:D42"/>
    <mergeCell ref="F42:G42"/>
    <mergeCell ref="C40:D40"/>
    <mergeCell ref="F40:G40"/>
  </mergeCells>
  <pageMargins left="0.7" right="0.7" top="0.78740157499999996" bottom="0.78740157499999996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Anleitung zum Ausfüllen</vt:lpstr>
      <vt:lpstr>LV</vt:lpstr>
      <vt:lpstr>Leistungswerte</vt:lpstr>
      <vt:lpstr>Kalk_UHR</vt:lpstr>
      <vt:lpstr>Turnus</vt:lpstr>
      <vt:lpstr>Preiszusammenstellung</vt:lpstr>
      <vt:lpstr>Leistungswerte!Druckbereich</vt:lpstr>
      <vt:lpstr>Kalk_UHR!Drucktitel</vt:lpstr>
      <vt:lpstr>LWE_1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Gloede, Marcel</cp:lastModifiedBy>
  <cp:lastPrinted>2025-05-09T11:01:02Z</cp:lastPrinted>
  <dcterms:created xsi:type="dcterms:W3CDTF">2017-07-10T18:40:52Z</dcterms:created>
  <dcterms:modified xsi:type="dcterms:W3CDTF">2026-05-07T17:46:59Z</dcterms:modified>
</cp:coreProperties>
</file>